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LDING FABRICATION AND ALLIED PROCESS PROGRAM\2017-2018 Welding Shortcut\"/>
    </mc:Choice>
  </mc:AlternateContent>
  <bookViews>
    <workbookView xWindow="0" yWindow="105" windowWidth="15135" windowHeight="7365"/>
  </bookViews>
  <sheets>
    <sheet name="2017-18 Working Copy" sheetId="11" r:id="rId1"/>
    <sheet name="2015-16 Tuition by qtr" sheetId="10" r:id="rId2"/>
    <sheet name="2015-16" sheetId="6" r:id="rId3"/>
    <sheet name="2015-16 without costs" sheetId="8" r:id="rId4"/>
    <sheet name="2015-16 Proposed hrs" sheetId="9" r:id="rId5"/>
  </sheets>
  <definedNames>
    <definedName name="_xlnm.Print_Area" localSheetId="2">'2015-16'!$A$1:$F$45</definedName>
    <definedName name="_xlnm.Print_Area" localSheetId="0">'2017-18 Working Copy'!$A$1:$F$45</definedName>
  </definedNames>
  <calcPr calcId="162913"/>
</workbook>
</file>

<file path=xl/calcChain.xml><?xml version="1.0" encoding="utf-8"?>
<calcChain xmlns="http://schemas.openxmlformats.org/spreadsheetml/2006/main">
  <c r="E34" i="11" l="1"/>
  <c r="E35" i="11"/>
  <c r="D29" i="11"/>
  <c r="D32" i="11"/>
  <c r="G27" i="11"/>
  <c r="D23" i="11"/>
  <c r="D19" i="11"/>
  <c r="D13" i="11"/>
  <c r="E34" i="6"/>
  <c r="D29" i="6"/>
  <c r="D23" i="6"/>
  <c r="D19" i="6"/>
  <c r="D13" i="6"/>
  <c r="D32" i="6"/>
  <c r="G27" i="6"/>
  <c r="D34" i="10"/>
  <c r="I29" i="10"/>
  <c r="H29" i="10"/>
  <c r="C29" i="10"/>
  <c r="E28" i="10"/>
  <c r="E25" i="10"/>
  <c r="E24" i="10"/>
  <c r="E23" i="10"/>
  <c r="C21" i="10"/>
  <c r="E20" i="10"/>
  <c r="E19" i="10"/>
  <c r="E18" i="10"/>
  <c r="C16" i="10"/>
  <c r="E15" i="10"/>
  <c r="E14" i="10"/>
  <c r="E13" i="10"/>
  <c r="C11" i="10"/>
  <c r="E10" i="10"/>
  <c r="E9" i="10"/>
  <c r="E7" i="10"/>
  <c r="E6" i="10"/>
  <c r="C31" i="10"/>
  <c r="E31" i="10"/>
  <c r="E31" i="9"/>
  <c r="E33" i="9"/>
  <c r="J28" i="9"/>
  <c r="I28" i="9"/>
  <c r="D28" i="9"/>
  <c r="C28" i="9"/>
  <c r="F27" i="9"/>
  <c r="F26" i="9"/>
  <c r="F25" i="9"/>
  <c r="F24" i="9"/>
  <c r="F23" i="9"/>
  <c r="D21" i="9"/>
  <c r="C21" i="9"/>
  <c r="F20" i="9"/>
  <c r="F19" i="9"/>
  <c r="F18" i="9"/>
  <c r="D16" i="9"/>
  <c r="C16" i="9"/>
  <c r="F15" i="9"/>
  <c r="F14" i="9"/>
  <c r="F13" i="9"/>
  <c r="D11" i="9"/>
  <c r="C11" i="9"/>
  <c r="C31" i="9"/>
  <c r="F10" i="9"/>
  <c r="F9" i="9"/>
  <c r="F7" i="9"/>
  <c r="F6" i="9"/>
  <c r="F31" i="9"/>
  <c r="D31" i="9"/>
  <c r="E35" i="6"/>
  <c r="C31" i="8"/>
  <c r="C23" i="8"/>
  <c r="C17" i="8"/>
  <c r="C11" i="8"/>
  <c r="C33" i="8"/>
</calcChain>
</file>

<file path=xl/sharedStrings.xml><?xml version="1.0" encoding="utf-8"?>
<sst xmlns="http://schemas.openxmlformats.org/spreadsheetml/2006/main" count="367" uniqueCount="204">
  <si>
    <t>CLASS</t>
  </si>
  <si>
    <t>Dates</t>
  </si>
  <si>
    <t>Hours</t>
  </si>
  <si>
    <t>Introduction to Computers</t>
  </si>
  <si>
    <t>First Quarter</t>
  </si>
  <si>
    <t>NCCER Core Curriculum</t>
  </si>
  <si>
    <t>Applied Math</t>
  </si>
  <si>
    <t>Machine Trades</t>
  </si>
  <si>
    <t>Quarter Hours</t>
  </si>
  <si>
    <t>NCCER Electrical Level One</t>
  </si>
  <si>
    <t>Second Quarter</t>
  </si>
  <si>
    <t>Electrical Controls for Machines</t>
  </si>
  <si>
    <t>Hydraulics / Pneumatics</t>
  </si>
  <si>
    <t>Electrical / Mechanical Troubleshooting</t>
  </si>
  <si>
    <t>Third Quarter</t>
  </si>
  <si>
    <t>Programmable Logic Controllers  PLC</t>
  </si>
  <si>
    <t>Basic Welding</t>
  </si>
  <si>
    <t>Advanced Welding</t>
  </si>
  <si>
    <t>Fourth Quarter</t>
  </si>
  <si>
    <t>Soft Skills &amp; Resume Writing</t>
  </si>
  <si>
    <t>Graduation</t>
  </si>
  <si>
    <t>Tri-Rivers Center for Adult Education</t>
  </si>
  <si>
    <t>ORIENTATION</t>
  </si>
  <si>
    <t>Total Program Hours</t>
  </si>
  <si>
    <t>Intro to HVAC</t>
  </si>
  <si>
    <t>HVAC Controls and Troubleshooting</t>
  </si>
  <si>
    <t>Esco EPA 608 and R410-A</t>
  </si>
  <si>
    <t>EPA 608 Certification Test *</t>
  </si>
  <si>
    <t>R 410-A Safety Test*</t>
  </si>
  <si>
    <t>Application Fee = $95</t>
  </si>
  <si>
    <t>Lab Fee = $375</t>
  </si>
  <si>
    <t>Cost</t>
  </si>
  <si>
    <t>*Cost of Initial Cetification Test(s) is included in class tuition.</t>
  </si>
  <si>
    <t>-</t>
  </si>
  <si>
    <t>Tuition includes required textbooks and individual class supplies.</t>
  </si>
  <si>
    <t>2015-2016 Industrial Maintenance Program</t>
  </si>
  <si>
    <t xml:space="preserve"> </t>
  </si>
  <si>
    <t>10 May to 18 May</t>
  </si>
  <si>
    <t>First Quarter Aug 17 thru Oct 15</t>
  </si>
  <si>
    <t>Third Quarter Jan. 12 thru Mar 14</t>
  </si>
  <si>
    <t>Fourth Quarter Mar 15 thru May 19</t>
  </si>
  <si>
    <t>August 17 - August 20</t>
  </si>
  <si>
    <t>March 15 - April 4</t>
  </si>
  <si>
    <t>April 5 - April 11</t>
  </si>
  <si>
    <t>April 12 - May 9</t>
  </si>
  <si>
    <t>May 10 - May 18</t>
  </si>
  <si>
    <t>May 19</t>
  </si>
  <si>
    <t>Quarter 1</t>
  </si>
  <si>
    <t>Quarter 2</t>
  </si>
  <si>
    <t>Quarter 3</t>
  </si>
  <si>
    <t>Quarter 4</t>
  </si>
  <si>
    <t>First Quarter:  August 17 - October 15</t>
  </si>
  <si>
    <t>Second Quarter:  October 19 - January 11</t>
  </si>
  <si>
    <t>Third Quarter:   January 12 - March 14</t>
  </si>
  <si>
    <t>Fourth Quarter:  March 15 - May 19</t>
  </si>
  <si>
    <t>Graduation - May 25, 2015</t>
  </si>
  <si>
    <t>Welding Certification Test*     $ 500.00</t>
  </si>
  <si>
    <t>EPA 608 Certification Test *   $   75.00</t>
  </si>
  <si>
    <t>R 410-A Safety Test*              $   75.00</t>
  </si>
  <si>
    <t>August 24 - September 15</t>
  </si>
  <si>
    <t>Class</t>
  </si>
  <si>
    <t>September 16 - October 1</t>
  </si>
  <si>
    <t>October 5 - October 20</t>
  </si>
  <si>
    <t xml:space="preserve">October 19 - November 5 </t>
  </si>
  <si>
    <t>November 9 - December 7</t>
  </si>
  <si>
    <t>December 8 - January 11</t>
  </si>
  <si>
    <t>January 12 - January 25</t>
  </si>
  <si>
    <t>January 26 - February 22</t>
  </si>
  <si>
    <t xml:space="preserve">February 23 - March 14 </t>
  </si>
  <si>
    <t>Lab Fee</t>
  </si>
  <si>
    <t>Second Quarter Oct 19 thru Jan 11</t>
  </si>
  <si>
    <t>Soft Skills &amp; Resume II</t>
  </si>
  <si>
    <t>Soft Skills &amp; Resume I</t>
  </si>
  <si>
    <t>Proposed</t>
  </si>
  <si>
    <t>Original Hours</t>
  </si>
  <si>
    <t>Intro to Programmable Logic Controllers  PLC</t>
  </si>
  <si>
    <t>14 Sept to Oct 29</t>
  </si>
  <si>
    <t>30 Sept to 20 Oct</t>
  </si>
  <si>
    <t>17 Aug to 18 Aug</t>
  </si>
  <si>
    <t>19 Aug to Sept 9</t>
  </si>
  <si>
    <t xml:space="preserve">21 Oct to 10 Nov </t>
  </si>
  <si>
    <t>11 Nov to 8 Dec</t>
  </si>
  <si>
    <t>9 Dec to 12 Jan</t>
  </si>
  <si>
    <t>13 Jan to 26 Jan</t>
  </si>
  <si>
    <t>27 Jan to 23 Feb</t>
  </si>
  <si>
    <t>24 Feb to 15 Mar</t>
  </si>
  <si>
    <t>16 Mar to 5 Apr</t>
  </si>
  <si>
    <t>6 Apr to 12 Apr</t>
  </si>
  <si>
    <t>18 Apr to 17 May</t>
  </si>
  <si>
    <t>Total Tuition &amp; Lab Fees</t>
  </si>
  <si>
    <t>*The Cost of Initial Citification Test(s) is included in class tuition.</t>
  </si>
  <si>
    <t xml:space="preserve">Welding Certification Test*  </t>
  </si>
  <si>
    <t>per retest</t>
  </si>
  <si>
    <t>Total Tuition &amp; Fees</t>
  </si>
  <si>
    <t>Application Fee</t>
  </si>
  <si>
    <t>Aug 17  to Aug 18</t>
  </si>
  <si>
    <t>Aug 19 to Sept 9</t>
  </si>
  <si>
    <t>Sept 14 to Oct 29</t>
  </si>
  <si>
    <t>Sept 30 to Oct 20</t>
  </si>
  <si>
    <t xml:space="preserve">Oct 21 to Nov 10 </t>
  </si>
  <si>
    <t>Nov 11 to Dec 8</t>
  </si>
  <si>
    <t>Dec 9 to Jan 12</t>
  </si>
  <si>
    <t>Jan 13 to Jan 26</t>
  </si>
  <si>
    <t>Jan 27 to Feb 23</t>
  </si>
  <si>
    <t>Feb 24 to Mar 15</t>
  </si>
  <si>
    <t>Mar 16 to Apr 5</t>
  </si>
  <si>
    <t>Apr 6 to Apr 12</t>
  </si>
  <si>
    <t>$2,215 per qtr</t>
  </si>
  <si>
    <r>
      <rPr>
        <u/>
        <sz val="11"/>
        <color theme="1"/>
        <rFont val="Calibri"/>
        <family val="2"/>
        <scheme val="minor"/>
      </rPr>
      <t>Tuition includes required textbooks and individual class supplies</t>
    </r>
    <r>
      <rPr>
        <sz val="11"/>
        <color theme="1"/>
        <rFont val="Calibri"/>
        <family val="2"/>
        <scheme val="minor"/>
      </rPr>
      <t>.</t>
    </r>
  </si>
  <si>
    <t>Sept 10, 2015</t>
  </si>
  <si>
    <t>Aug 12, 2015</t>
  </si>
  <si>
    <t>HVAC Controls and Troubleshooting Part I</t>
  </si>
  <si>
    <t>HVAC Controls and Troubleshooting Part II</t>
  </si>
  <si>
    <t>May 3 to May 17</t>
  </si>
  <si>
    <t>Apr 25 to May 2</t>
  </si>
  <si>
    <t>Apr 13 to Apr 21</t>
  </si>
  <si>
    <t>Schedule is subject to change - please check with school for latest information.</t>
  </si>
  <si>
    <t>@hr</t>
  </si>
  <si>
    <t>Math for Welders</t>
  </si>
  <si>
    <t>Oxy Fuel Cutting</t>
  </si>
  <si>
    <t>Weld Print Reading</t>
  </si>
  <si>
    <t>OSHA 10 Safety Certification</t>
  </si>
  <si>
    <t>Employability - Soft Skills</t>
  </si>
  <si>
    <t>FCAW - Flux Cored Arc Welding</t>
  </si>
  <si>
    <t>Structional Fabrication</t>
  </si>
  <si>
    <t>Carbon Arc Cutting and Gouging</t>
  </si>
  <si>
    <t>GMAW - Gas Metal Arc Welding - MIG</t>
  </si>
  <si>
    <t>Intro to Pipe Welding</t>
  </si>
  <si>
    <t>Intro to Lincoln / FANUC Robotic Welding</t>
  </si>
  <si>
    <t>Employability - Job Search Techniques</t>
  </si>
  <si>
    <t>Lab Safety</t>
  </si>
  <si>
    <t>SMAW- Shielded Metal Arc Welding Q1</t>
  </si>
  <si>
    <t>SMAW- Shielded Metal Arc Welding Q2</t>
  </si>
  <si>
    <t>GTAW - Gas Tungsten Arc Welding - TIG Q3</t>
  </si>
  <si>
    <t>GTAW - Gas Tungsten Arc Welding - TIG Q4</t>
  </si>
  <si>
    <t>Tuition</t>
  </si>
  <si>
    <t>Course#</t>
  </si>
  <si>
    <t>WLDMW100A</t>
  </si>
  <si>
    <t>WLDLS100A</t>
  </si>
  <si>
    <t>WLDWP100A</t>
  </si>
  <si>
    <t>WLDOH100A</t>
  </si>
  <si>
    <t>WLDSS100A</t>
  </si>
  <si>
    <t>WLDSM100A</t>
  </si>
  <si>
    <t>WLDFC100A</t>
  </si>
  <si>
    <t>WLDSF100A</t>
  </si>
  <si>
    <t>WLDCA100A</t>
  </si>
  <si>
    <t>WLDGM100A</t>
  </si>
  <si>
    <t>WLDGT100A</t>
  </si>
  <si>
    <t>WLDPW200A</t>
  </si>
  <si>
    <t>WLDRW200A</t>
  </si>
  <si>
    <t>WLDJS100A</t>
  </si>
  <si>
    <t>WLDOF100A</t>
  </si>
  <si>
    <t>WLDSM100B</t>
  </si>
  <si>
    <t>WLDGT100B</t>
  </si>
  <si>
    <t>Classes Meet 8:30 am - 3:30 pm M-F</t>
  </si>
  <si>
    <t>2016-2017 Welding, Fabrication and Allied Processes Program</t>
  </si>
  <si>
    <t>09/12/16 - 09/19/16</t>
  </si>
  <si>
    <t>09/20/16 - 09/21/16</t>
  </si>
  <si>
    <t>09/22/16 - 09/23/16</t>
  </si>
  <si>
    <t>09/30/16 - 10/03/16</t>
  </si>
  <si>
    <t>10/04/16 - 10/05/16</t>
  </si>
  <si>
    <t>10/06/16 - 10/14/16</t>
  </si>
  <si>
    <t>10/17/10 - 10/25/16</t>
  </si>
  <si>
    <t>10/26/16 - 11/14/16</t>
  </si>
  <si>
    <t>11/15/16 - 11/16/16</t>
  </si>
  <si>
    <t>11/17/16 - 11/18/16</t>
  </si>
  <si>
    <t>11/21/16 - 12/13/16</t>
  </si>
  <si>
    <t>12/14/16 - 01/11/17</t>
  </si>
  <si>
    <t>01/12/17 - 01/17/17</t>
  </si>
  <si>
    <t>02/03/17 - 02/15/17</t>
  </si>
  <si>
    <t>02/16/17 - 02/17/17</t>
  </si>
  <si>
    <t>February 22 2017</t>
  </si>
  <si>
    <t>09/26/16 - 9/29/16</t>
  </si>
  <si>
    <t>01/18/17 - 02/02/17</t>
  </si>
  <si>
    <t>09/12/16 - 10/14/16</t>
  </si>
  <si>
    <t>11/21/16 - 01/11/17</t>
  </si>
  <si>
    <t>01/12/17 - 02/17/17</t>
  </si>
  <si>
    <t>10/17/16 - 11/18/16</t>
  </si>
  <si>
    <t>2017-2018 Welding, Fabrication and Allied Processes Program</t>
  </si>
  <si>
    <t>01/17/18-01/18/18</t>
  </si>
  <si>
    <t>01/08/18-01/16/18</t>
  </si>
  <si>
    <t>01/19/18-01/22/18</t>
  </si>
  <si>
    <t>01/23/18-01/29/18</t>
  </si>
  <si>
    <t>02/13/18-02/22/18</t>
  </si>
  <si>
    <t>02/23/18-03/14/18</t>
  </si>
  <si>
    <t>03/15/18-03/16/18</t>
  </si>
  <si>
    <t>03/19/18-03/20/18</t>
  </si>
  <si>
    <t>03/21/18-04/16/18</t>
  </si>
  <si>
    <t>04/17/18-05/01/18</t>
  </si>
  <si>
    <t>05/02/18-05/04/18</t>
  </si>
  <si>
    <t>05/07/18-05/22/18</t>
  </si>
  <si>
    <t>01/08/18-02/12/18</t>
  </si>
  <si>
    <t>02/13/18-03/20/18</t>
  </si>
  <si>
    <t>03/21/18-05/01/18</t>
  </si>
  <si>
    <t>05/02/18-06/06/18</t>
  </si>
  <si>
    <t>05/31/18-06/01/18</t>
  </si>
  <si>
    <t>05/23/18-06/06/18</t>
  </si>
  <si>
    <t>Spring Break = 3/26/18 - 3/30/18</t>
  </si>
  <si>
    <t>No School On:</t>
  </si>
  <si>
    <t>Monday 2/19/2018 - Presidents Day</t>
  </si>
  <si>
    <t>Monday 1/15/18 - MLK Day</t>
  </si>
  <si>
    <t>01/19/18 &amp; 01/26/18</t>
  </si>
  <si>
    <t>01/31/18-02/01/18</t>
  </si>
  <si>
    <t>02/02/18-02/12/18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</si>
</sst>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mm/dd/yy;@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8" fontId="0" fillId="0" borderId="10" xfId="0" applyNumberFormat="1" applyBorder="1"/>
    <xf numFmtId="0" fontId="0" fillId="0" borderId="10" xfId="0" applyBorder="1"/>
    <xf numFmtId="44" fontId="0" fillId="0" borderId="0" xfId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0" fontId="0" fillId="0" borderId="5" xfId="0" quotePrefix="1" applyBorder="1"/>
    <xf numFmtId="44" fontId="0" fillId="0" borderId="0" xfId="1" applyFont="1" applyBorder="1"/>
    <xf numFmtId="44" fontId="0" fillId="0" borderId="7" xfId="1" applyFont="1" applyBorder="1"/>
    <xf numFmtId="44" fontId="0" fillId="0" borderId="0" xfId="1" applyFont="1"/>
    <xf numFmtId="0" fontId="0" fillId="0" borderId="0" xfId="0" applyBorder="1" applyAlignment="1">
      <alignment horizontal="left"/>
    </xf>
    <xf numFmtId="0" fontId="0" fillId="0" borderId="14" xfId="0" applyBorder="1"/>
    <xf numFmtId="44" fontId="0" fillId="0" borderId="0" xfId="0" applyNumberFormat="1"/>
    <xf numFmtId="44" fontId="4" fillId="2" borderId="13" xfId="1" applyFont="1" applyFill="1" applyBorder="1" applyAlignment="1">
      <alignment horizontal="center"/>
    </xf>
    <xf numFmtId="18" fontId="4" fillId="2" borderId="12" xfId="0" applyNumberFormat="1" applyFont="1" applyFill="1" applyBorder="1" applyAlignment="1">
      <alignment horizontal="center"/>
    </xf>
    <xf numFmtId="18" fontId="4" fillId="2" borderId="11" xfId="0" applyNumberFormat="1" applyFont="1" applyFill="1" applyBorder="1" applyAlignment="1">
      <alignment horizontal="left"/>
    </xf>
    <xf numFmtId="15" fontId="4" fillId="2" borderId="12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4" fontId="0" fillId="0" borderId="15" xfId="1" applyFont="1" applyBorder="1"/>
    <xf numFmtId="0" fontId="0" fillId="0" borderId="15" xfId="0" applyFill="1" applyBorder="1"/>
    <xf numFmtId="164" fontId="0" fillId="0" borderId="15" xfId="0" quotePrefix="1" applyNumberFormat="1" applyFill="1" applyBorder="1" applyAlignment="1">
      <alignment horizontal="center"/>
    </xf>
    <xf numFmtId="18" fontId="0" fillId="0" borderId="15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8" fontId="7" fillId="2" borderId="19" xfId="0" applyNumberFormat="1" applyFont="1" applyFill="1" applyBorder="1" applyAlignment="1">
      <alignment horizontal="left"/>
    </xf>
    <xf numFmtId="14" fontId="7" fillId="2" borderId="20" xfId="0" applyNumberFormat="1" applyFont="1" applyFill="1" applyBorder="1" applyAlignment="1">
      <alignment horizontal="center"/>
    </xf>
    <xf numFmtId="18" fontId="7" fillId="2" borderId="21" xfId="0" applyNumberFormat="1" applyFont="1" applyFill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18" fontId="4" fillId="2" borderId="32" xfId="0" applyNumberFormat="1" applyFont="1" applyFill="1" applyBorder="1" applyAlignment="1">
      <alignment horizontal="center"/>
    </xf>
    <xf numFmtId="44" fontId="0" fillId="0" borderId="15" xfId="1" applyFont="1" applyFill="1" applyBorder="1" applyAlignment="1">
      <alignment horizontal="center"/>
    </xf>
    <xf numFmtId="44" fontId="0" fillId="0" borderId="33" xfId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18" fontId="0" fillId="3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5" fontId="0" fillId="4" borderId="15" xfId="0" applyNumberFormat="1" applyFill="1" applyBorder="1" applyAlignment="1">
      <alignment horizontal="center"/>
    </xf>
    <xf numFmtId="0" fontId="0" fillId="4" borderId="15" xfId="0" applyFill="1" applyBorder="1"/>
    <xf numFmtId="164" fontId="0" fillId="4" borderId="15" xfId="0" quotePrefix="1" applyNumberFormat="1" applyFill="1" applyBorder="1" applyAlignment="1">
      <alignment horizontal="center"/>
    </xf>
    <xf numFmtId="165" fontId="0" fillId="4" borderId="15" xfId="0" quotePrefix="1" applyNumberFormat="1" applyFill="1" applyBorder="1" applyAlignment="1">
      <alignment horizontal="center"/>
    </xf>
    <xf numFmtId="15" fontId="4" fillId="2" borderId="12" xfId="0" quotePrefix="1" applyNumberFormat="1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Border="1"/>
    <xf numFmtId="44" fontId="15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16" fillId="0" borderId="0" xfId="0" quotePrefix="1" applyFont="1"/>
    <xf numFmtId="44" fontId="16" fillId="0" borderId="0" xfId="0" applyNumberFormat="1" applyFont="1"/>
    <xf numFmtId="0" fontId="17" fillId="0" borderId="0" xfId="0" applyFont="1" applyBorder="1" applyAlignment="1">
      <alignment horizontal="center"/>
    </xf>
    <xf numFmtId="0" fontId="0" fillId="0" borderId="0" xfId="0" applyFill="1" applyBorder="1"/>
    <xf numFmtId="0" fontId="12" fillId="0" borderId="0" xfId="0" applyFont="1" applyBorder="1"/>
    <xf numFmtId="0" fontId="0" fillId="0" borderId="39" xfId="0" applyBorder="1"/>
    <xf numFmtId="0" fontId="0" fillId="0" borderId="40" xfId="0" quotePrefix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" fillId="0" borderId="0" xfId="0" applyFont="1" applyBorder="1"/>
    <xf numFmtId="18" fontId="4" fillId="2" borderId="44" xfId="0" applyNumberFormat="1" applyFont="1" applyFill="1" applyBorder="1" applyAlignment="1">
      <alignment horizontal="left"/>
    </xf>
    <xf numFmtId="18" fontId="4" fillId="2" borderId="45" xfId="0" applyNumberFormat="1" applyFont="1" applyFill="1" applyBorder="1" applyAlignment="1">
      <alignment horizontal="left"/>
    </xf>
    <xf numFmtId="18" fontId="4" fillId="2" borderId="45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9" xfId="0" applyBorder="1"/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47" xfId="0" applyBorder="1" applyAlignment="1">
      <alignment horizontal="left"/>
    </xf>
    <xf numFmtId="165" fontId="0" fillId="4" borderId="9" xfId="0" quotePrefix="1" applyNumberForma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8" xfId="0" applyBorder="1"/>
    <xf numFmtId="14" fontId="0" fillId="4" borderId="9" xfId="0" applyNumberFormat="1" applyFill="1" applyBorder="1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18" fontId="0" fillId="0" borderId="47" xfId="0" applyNumberFormat="1" applyBorder="1" applyAlignment="1">
      <alignment horizontal="left"/>
    </xf>
    <xf numFmtId="164" fontId="0" fillId="0" borderId="9" xfId="0" quotePrefix="1" applyNumberFormat="1" applyFill="1" applyBorder="1" applyAlignment="1">
      <alignment horizontal="center"/>
    </xf>
    <xf numFmtId="18" fontId="0" fillId="0" borderId="9" xfId="0" applyNumberForma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/>
    <xf numFmtId="0" fontId="0" fillId="0" borderId="50" xfId="0" applyBorder="1" applyAlignment="1">
      <alignment horizontal="center"/>
    </xf>
    <xf numFmtId="44" fontId="0" fillId="0" borderId="50" xfId="1" applyFont="1" applyBorder="1" applyAlignment="1">
      <alignment horizontal="center"/>
    </xf>
    <xf numFmtId="0" fontId="0" fillId="0" borderId="51" xfId="0" quotePrefix="1" applyBorder="1"/>
    <xf numFmtId="166" fontId="4" fillId="2" borderId="45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5" xfId="0" applyFill="1" applyBorder="1" applyAlignment="1">
      <alignment horizontal="left"/>
    </xf>
    <xf numFmtId="0" fontId="0" fillId="0" borderId="53" xfId="0" applyFill="1" applyBorder="1"/>
    <xf numFmtId="44" fontId="0" fillId="0" borderId="52" xfId="1" applyFont="1" applyFill="1" applyBorder="1" applyAlignment="1">
      <alignment horizontal="center"/>
    </xf>
    <xf numFmtId="44" fontId="0" fillId="0" borderId="54" xfId="1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44" fontId="0" fillId="0" borderId="52" xfId="1" applyFont="1" applyBorder="1" applyAlignment="1">
      <alignment horizontal="center"/>
    </xf>
    <xf numFmtId="44" fontId="0" fillId="0" borderId="53" xfId="1" applyFont="1" applyBorder="1" applyAlignment="1">
      <alignment horizontal="center"/>
    </xf>
    <xf numFmtId="44" fontId="0" fillId="0" borderId="54" xfId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4" fontId="0" fillId="0" borderId="34" xfId="1" quotePrefix="1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 wrapText="1"/>
    </xf>
    <xf numFmtId="44" fontId="0" fillId="0" borderId="35" xfId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" fontId="7" fillId="0" borderId="22" xfId="0" applyNumberFormat="1" applyFont="1" applyFill="1" applyBorder="1" applyAlignment="1">
      <alignment horizontal="center"/>
    </xf>
    <xf numFmtId="18" fontId="7" fillId="0" borderId="18" xfId="0" applyNumberFormat="1" applyFont="1" applyFill="1" applyBorder="1" applyAlignment="1">
      <alignment horizontal="center"/>
    </xf>
    <xf numFmtId="18" fontId="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1</xdr:row>
      <xdr:rowOff>171060</xdr:rowOff>
    </xdr:to>
    <xdr:pic>
      <xdr:nvPicPr>
        <xdr:cNvPr id="2" name="Picture 1" descr="black logo Adult Education 2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46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5"/>
  <sheetViews>
    <sheetView tabSelected="1" workbookViewId="0">
      <selection activeCell="C27" sqref="C27"/>
    </sheetView>
  </sheetViews>
  <sheetFormatPr defaultRowHeight="15" x14ac:dyDescent="0.25"/>
  <cols>
    <col min="1" max="1" width="12.85546875" bestFit="1" customWidth="1"/>
    <col min="2" max="2" width="41" customWidth="1"/>
    <col min="3" max="3" width="27.7109375" bestFit="1" customWidth="1"/>
    <col min="4" max="4" width="7.42578125" customWidth="1"/>
    <col min="5" max="5" width="11.5703125" bestFit="1" customWidth="1"/>
    <col min="6" max="6" width="9.28515625" bestFit="1" customWidth="1"/>
    <col min="8" max="9" width="10.5703125" hidden="1" customWidth="1"/>
  </cols>
  <sheetData>
    <row r="1" spans="1:8" ht="25.5" customHeight="1" x14ac:dyDescent="0.35">
      <c r="A1" s="118" t="s">
        <v>21</v>
      </c>
      <c r="B1" s="119"/>
      <c r="C1" s="119"/>
      <c r="D1" s="119"/>
      <c r="E1" s="119"/>
      <c r="F1" s="120"/>
    </row>
    <row r="2" spans="1:8" ht="18.75" x14ac:dyDescent="0.3">
      <c r="A2" s="121" t="s">
        <v>178</v>
      </c>
      <c r="B2" s="122"/>
      <c r="C2" s="122"/>
      <c r="D2" s="122"/>
      <c r="E2" s="122"/>
      <c r="F2" s="123"/>
    </row>
    <row r="3" spans="1:8" x14ac:dyDescent="0.25">
      <c r="A3" s="76"/>
      <c r="B3" s="4"/>
      <c r="C3" s="73"/>
      <c r="D3" s="3"/>
      <c r="E3" s="3"/>
      <c r="F3" s="78"/>
    </row>
    <row r="4" spans="1:8" ht="16.5" thickBot="1" x14ac:dyDescent="0.3">
      <c r="A4" s="76"/>
      <c r="B4" s="82" t="s">
        <v>0</v>
      </c>
      <c r="C4" s="6" t="s">
        <v>1</v>
      </c>
      <c r="D4" s="6"/>
      <c r="E4" s="6"/>
      <c r="F4" s="78"/>
    </row>
    <row r="5" spans="1:8" x14ac:dyDescent="0.25">
      <c r="A5" s="83" t="s">
        <v>136</v>
      </c>
      <c r="B5" s="84" t="s">
        <v>22</v>
      </c>
      <c r="C5" s="108">
        <v>43103</v>
      </c>
      <c r="D5" s="85" t="s">
        <v>2</v>
      </c>
      <c r="E5" s="85" t="s">
        <v>31</v>
      </c>
      <c r="F5" s="86"/>
    </row>
    <row r="6" spans="1:8" x14ac:dyDescent="0.25">
      <c r="A6" s="87" t="s">
        <v>137</v>
      </c>
      <c r="B6" s="88" t="s">
        <v>118</v>
      </c>
      <c r="C6" s="89" t="s">
        <v>180</v>
      </c>
      <c r="D6" s="90">
        <v>39</v>
      </c>
      <c r="E6" s="115"/>
      <c r="F6" s="114" t="s">
        <v>47</v>
      </c>
      <c r="H6" s="21">
        <v>210</v>
      </c>
    </row>
    <row r="7" spans="1:8" x14ac:dyDescent="0.25">
      <c r="A7" s="92" t="s">
        <v>138</v>
      </c>
      <c r="B7" s="88" t="s">
        <v>130</v>
      </c>
      <c r="C7" s="89" t="s">
        <v>179</v>
      </c>
      <c r="D7" s="90">
        <v>13</v>
      </c>
      <c r="E7" s="116"/>
      <c r="F7" s="114"/>
      <c r="H7" s="21">
        <v>592</v>
      </c>
    </row>
    <row r="8" spans="1:8" x14ac:dyDescent="0.25">
      <c r="A8" s="92" t="s">
        <v>151</v>
      </c>
      <c r="B8" s="88" t="s">
        <v>119</v>
      </c>
      <c r="C8" s="93" t="s">
        <v>181</v>
      </c>
      <c r="D8" s="90">
        <v>13</v>
      </c>
      <c r="E8" s="116"/>
      <c r="F8" s="114"/>
      <c r="H8" s="21"/>
    </row>
    <row r="9" spans="1:8" x14ac:dyDescent="0.25">
      <c r="A9" s="92" t="s">
        <v>139</v>
      </c>
      <c r="B9" s="88" t="s">
        <v>120</v>
      </c>
      <c r="C9" s="89" t="s">
        <v>182</v>
      </c>
      <c r="D9" s="90">
        <v>26</v>
      </c>
      <c r="E9" s="116"/>
      <c r="F9" s="114"/>
      <c r="H9" s="21">
        <v>512</v>
      </c>
    </row>
    <row r="10" spans="1:8" x14ac:dyDescent="0.25">
      <c r="A10" s="92" t="s">
        <v>141</v>
      </c>
      <c r="B10" s="88" t="s">
        <v>122</v>
      </c>
      <c r="C10" s="96" t="s">
        <v>201</v>
      </c>
      <c r="D10" s="90">
        <v>13</v>
      </c>
      <c r="E10" s="116"/>
      <c r="F10" s="114"/>
      <c r="H10" s="21">
        <v>548</v>
      </c>
    </row>
    <row r="11" spans="1:8" x14ac:dyDescent="0.25">
      <c r="A11" s="110" t="s">
        <v>140</v>
      </c>
      <c r="B11" s="111" t="s">
        <v>121</v>
      </c>
      <c r="C11" s="89" t="s">
        <v>202</v>
      </c>
      <c r="D11" s="90">
        <v>13</v>
      </c>
      <c r="E11" s="116"/>
      <c r="F11" s="114"/>
      <c r="H11" s="21"/>
    </row>
    <row r="12" spans="1:8" x14ac:dyDescent="0.25">
      <c r="A12" s="92" t="s">
        <v>142</v>
      </c>
      <c r="B12" s="88" t="s">
        <v>131</v>
      </c>
      <c r="C12" s="89" t="s">
        <v>203</v>
      </c>
      <c r="D12" s="90">
        <v>45.5</v>
      </c>
      <c r="E12" s="117"/>
      <c r="F12" s="109"/>
      <c r="H12" s="21"/>
    </row>
    <row r="13" spans="1:8" x14ac:dyDescent="0.25">
      <c r="A13" s="92"/>
      <c r="B13" s="88" t="s">
        <v>8</v>
      </c>
      <c r="C13" s="89"/>
      <c r="D13" s="90">
        <f>SUM(D6:D12)</f>
        <v>162.5</v>
      </c>
      <c r="E13" s="91">
        <v>2600</v>
      </c>
      <c r="F13" s="95"/>
      <c r="H13" s="21"/>
    </row>
    <row r="14" spans="1:8" x14ac:dyDescent="0.25">
      <c r="A14" s="92"/>
      <c r="B14" s="88"/>
      <c r="C14" s="89"/>
      <c r="D14" s="90"/>
      <c r="E14" s="91"/>
      <c r="F14" s="95"/>
      <c r="H14" s="21"/>
    </row>
    <row r="15" spans="1:8" x14ac:dyDescent="0.25">
      <c r="A15" s="92" t="s">
        <v>152</v>
      </c>
      <c r="B15" s="88" t="s">
        <v>132</v>
      </c>
      <c r="C15" s="89" t="s">
        <v>183</v>
      </c>
      <c r="D15" s="90">
        <v>45.5</v>
      </c>
      <c r="E15" s="115"/>
      <c r="F15" s="114" t="s">
        <v>48</v>
      </c>
      <c r="H15" s="21">
        <v>682</v>
      </c>
    </row>
    <row r="16" spans="1:8" x14ac:dyDescent="0.25">
      <c r="A16" s="92" t="s">
        <v>143</v>
      </c>
      <c r="B16" s="88" t="s">
        <v>123</v>
      </c>
      <c r="C16" s="96" t="s">
        <v>184</v>
      </c>
      <c r="D16" s="90">
        <v>91</v>
      </c>
      <c r="E16" s="116"/>
      <c r="F16" s="114"/>
      <c r="H16" s="21">
        <v>887</v>
      </c>
    </row>
    <row r="17" spans="1:10" x14ac:dyDescent="0.25">
      <c r="A17" s="97" t="s">
        <v>144</v>
      </c>
      <c r="B17" s="88" t="s">
        <v>124</v>
      </c>
      <c r="C17" s="89" t="s">
        <v>185</v>
      </c>
      <c r="D17" s="98">
        <v>13</v>
      </c>
      <c r="E17" s="116"/>
      <c r="F17" s="114"/>
      <c r="H17" s="21">
        <v>527</v>
      </c>
    </row>
    <row r="18" spans="1:10" x14ac:dyDescent="0.25">
      <c r="A18" s="92" t="s">
        <v>145</v>
      </c>
      <c r="B18" s="88" t="s">
        <v>125</v>
      </c>
      <c r="C18" s="89" t="s">
        <v>186</v>
      </c>
      <c r="D18" s="90">
        <v>13</v>
      </c>
      <c r="E18" s="117"/>
      <c r="F18" s="114"/>
      <c r="H18" s="21"/>
    </row>
    <row r="19" spans="1:10" x14ac:dyDescent="0.25">
      <c r="A19" s="92"/>
      <c r="B19" s="88" t="s">
        <v>8</v>
      </c>
      <c r="C19" s="89"/>
      <c r="D19" s="90">
        <f>SUM(D15:D18)</f>
        <v>162.5</v>
      </c>
      <c r="E19" s="91">
        <v>2600</v>
      </c>
      <c r="F19" s="109"/>
      <c r="H19" s="21"/>
    </row>
    <row r="20" spans="1:10" x14ac:dyDescent="0.25">
      <c r="A20" s="92"/>
      <c r="B20" s="88"/>
      <c r="C20" s="89"/>
      <c r="D20" s="90"/>
      <c r="E20" s="91"/>
      <c r="F20" s="109"/>
      <c r="H20" s="21"/>
    </row>
    <row r="21" spans="1:10" x14ac:dyDescent="0.25">
      <c r="A21" s="97" t="s">
        <v>146</v>
      </c>
      <c r="B21" s="88" t="s">
        <v>126</v>
      </c>
      <c r="C21" s="89" t="s">
        <v>187</v>
      </c>
      <c r="D21" s="98">
        <v>91</v>
      </c>
      <c r="E21" s="112"/>
      <c r="F21" s="114" t="s">
        <v>49</v>
      </c>
      <c r="H21" s="21"/>
    </row>
    <row r="22" spans="1:10" x14ac:dyDescent="0.25">
      <c r="A22" s="97" t="s">
        <v>147</v>
      </c>
      <c r="B22" s="88" t="s">
        <v>133</v>
      </c>
      <c r="C22" s="89" t="s">
        <v>188</v>
      </c>
      <c r="D22" s="98">
        <v>71.5</v>
      </c>
      <c r="E22" s="113"/>
      <c r="F22" s="114"/>
      <c r="G22" s="21"/>
      <c r="H22" s="21"/>
      <c r="J22" s="21"/>
    </row>
    <row r="23" spans="1:10" x14ac:dyDescent="0.25">
      <c r="A23" s="92"/>
      <c r="B23" s="88" t="s">
        <v>8</v>
      </c>
      <c r="C23" s="89"/>
      <c r="D23" s="90">
        <f>SUM(D21:D22)</f>
        <v>162.5</v>
      </c>
      <c r="E23" s="91">
        <v>2600</v>
      </c>
      <c r="F23" s="114"/>
      <c r="G23" s="72"/>
      <c r="H23" s="68"/>
      <c r="I23" s="69"/>
      <c r="J23" s="71"/>
    </row>
    <row r="24" spans="1:10" x14ac:dyDescent="0.25">
      <c r="A24" s="92"/>
      <c r="B24" s="88"/>
      <c r="C24" s="89"/>
      <c r="D24" s="90"/>
      <c r="E24" s="91"/>
      <c r="F24" s="114"/>
      <c r="G24" s="69"/>
      <c r="H24" s="68"/>
      <c r="I24" s="69"/>
      <c r="J24" s="69"/>
    </row>
    <row r="25" spans="1:10" x14ac:dyDescent="0.25">
      <c r="A25" s="92" t="s">
        <v>153</v>
      </c>
      <c r="B25" s="88" t="s">
        <v>134</v>
      </c>
      <c r="C25" s="89" t="s">
        <v>189</v>
      </c>
      <c r="D25" s="90">
        <v>19.5</v>
      </c>
      <c r="E25" s="115"/>
      <c r="F25" s="109"/>
      <c r="G25" s="69"/>
      <c r="H25" s="68"/>
      <c r="I25" s="69"/>
      <c r="J25" s="69"/>
    </row>
    <row r="26" spans="1:10" x14ac:dyDescent="0.25">
      <c r="A26" s="97" t="s">
        <v>148</v>
      </c>
      <c r="B26" s="88" t="s">
        <v>127</v>
      </c>
      <c r="C26" s="96" t="s">
        <v>190</v>
      </c>
      <c r="D26" s="98">
        <v>78</v>
      </c>
      <c r="E26" s="116"/>
      <c r="F26" s="114" t="s">
        <v>50</v>
      </c>
      <c r="G26" s="69"/>
      <c r="H26" s="68"/>
      <c r="I26" s="69"/>
      <c r="J26" s="69"/>
    </row>
    <row r="27" spans="1:10" x14ac:dyDescent="0.25">
      <c r="A27" s="92" t="s">
        <v>149</v>
      </c>
      <c r="B27" s="88" t="s">
        <v>128</v>
      </c>
      <c r="C27" s="89" t="s">
        <v>196</v>
      </c>
      <c r="D27" s="90">
        <v>52</v>
      </c>
      <c r="E27" s="116"/>
      <c r="F27" s="114"/>
      <c r="G27" s="68">
        <f>E27/D27</f>
        <v>0</v>
      </c>
      <c r="H27" s="68">
        <v>929</v>
      </c>
      <c r="I27" s="69"/>
      <c r="J27" s="70" t="s">
        <v>117</v>
      </c>
    </row>
    <row r="28" spans="1:10" x14ac:dyDescent="0.25">
      <c r="A28" s="92" t="s">
        <v>150</v>
      </c>
      <c r="B28" s="88" t="s">
        <v>129</v>
      </c>
      <c r="C28" s="89" t="s">
        <v>195</v>
      </c>
      <c r="D28" s="90">
        <v>13</v>
      </c>
      <c r="E28" s="117"/>
      <c r="F28" s="114"/>
      <c r="H28" s="21">
        <v>465</v>
      </c>
    </row>
    <row r="29" spans="1:10" x14ac:dyDescent="0.25">
      <c r="A29" s="92"/>
      <c r="B29" s="88" t="s">
        <v>8</v>
      </c>
      <c r="C29" s="89"/>
      <c r="D29" s="90">
        <f>SUM(D25:D28)</f>
        <v>162.5</v>
      </c>
      <c r="E29" s="91">
        <v>2600</v>
      </c>
      <c r="F29" s="114"/>
      <c r="H29" s="21">
        <v>334</v>
      </c>
    </row>
    <row r="30" spans="1:10" x14ac:dyDescent="0.25">
      <c r="A30" s="92"/>
      <c r="B30" s="99"/>
      <c r="C30" s="89"/>
      <c r="D30" s="90"/>
      <c r="E30" s="91"/>
      <c r="F30" s="114"/>
      <c r="H30" s="21"/>
    </row>
    <row r="31" spans="1:10" x14ac:dyDescent="0.25">
      <c r="A31" s="100"/>
      <c r="B31" s="88" t="s">
        <v>20</v>
      </c>
      <c r="C31" s="101">
        <v>43264</v>
      </c>
      <c r="D31" s="102"/>
      <c r="E31" s="91"/>
      <c r="F31" s="95"/>
      <c r="H31" s="21"/>
    </row>
    <row r="32" spans="1:10" ht="15.75" thickBot="1" x14ac:dyDescent="0.3">
      <c r="A32" s="103"/>
      <c r="B32" s="104" t="s">
        <v>23</v>
      </c>
      <c r="C32" s="105"/>
      <c r="D32" s="105">
        <f>D29+D23+D19+D13</f>
        <v>650</v>
      </c>
      <c r="E32" s="106"/>
      <c r="F32" s="107"/>
      <c r="H32" s="21"/>
      <c r="I32" s="21"/>
    </row>
    <row r="33" spans="1:9" x14ac:dyDescent="0.25">
      <c r="A33" s="76"/>
      <c r="B33" s="4" t="s">
        <v>94</v>
      </c>
      <c r="C33" s="3"/>
      <c r="D33" s="3"/>
      <c r="E33" s="13">
        <v>95</v>
      </c>
      <c r="F33" s="77"/>
      <c r="H33" s="21"/>
      <c r="I33" s="21"/>
    </row>
    <row r="34" spans="1:9" x14ac:dyDescent="0.25">
      <c r="A34" s="76"/>
      <c r="B34" s="4" t="s">
        <v>135</v>
      </c>
      <c r="C34" s="3"/>
      <c r="D34" s="3"/>
      <c r="E34" s="13">
        <f>E29+E23+E19+E13</f>
        <v>10400</v>
      </c>
      <c r="F34" s="77"/>
      <c r="H34" s="21"/>
      <c r="I34" s="21"/>
    </row>
    <row r="35" spans="1:9" ht="15.75" thickBot="1" x14ac:dyDescent="0.3">
      <c r="A35" s="76"/>
      <c r="B35" s="4" t="s">
        <v>93</v>
      </c>
      <c r="C35" s="3"/>
      <c r="D35" s="3"/>
      <c r="E35" s="55">
        <f>E34+E32+E33</f>
        <v>10495</v>
      </c>
      <c r="F35" s="77"/>
      <c r="H35" s="21"/>
      <c r="I35" s="21"/>
    </row>
    <row r="36" spans="1:9" ht="15.75" thickTop="1" x14ac:dyDescent="0.25">
      <c r="A36" s="76"/>
      <c r="B36" s="74" t="s">
        <v>154</v>
      </c>
      <c r="C36" s="156" t="s">
        <v>198</v>
      </c>
      <c r="D36" s="4"/>
      <c r="E36" s="4"/>
      <c r="F36" s="78"/>
    </row>
    <row r="37" spans="1:9" x14ac:dyDescent="0.25">
      <c r="A37" s="76" t="s">
        <v>47</v>
      </c>
      <c r="B37" s="74" t="s">
        <v>191</v>
      </c>
      <c r="C37" t="s">
        <v>200</v>
      </c>
      <c r="D37" s="4"/>
      <c r="E37" s="4"/>
      <c r="F37" s="78"/>
    </row>
    <row r="38" spans="1:9" x14ac:dyDescent="0.25">
      <c r="A38" s="76" t="s">
        <v>48</v>
      </c>
      <c r="B38" s="74" t="s">
        <v>192</v>
      </c>
      <c r="C38" s="157" t="s">
        <v>199</v>
      </c>
      <c r="D38" s="4"/>
      <c r="E38" s="4"/>
      <c r="F38" s="78"/>
    </row>
    <row r="39" spans="1:9" x14ac:dyDescent="0.25">
      <c r="A39" s="76" t="s">
        <v>49</v>
      </c>
      <c r="B39" s="74" t="s">
        <v>193</v>
      </c>
      <c r="C39" t="s">
        <v>197</v>
      </c>
      <c r="D39" s="4"/>
      <c r="E39" s="4"/>
      <c r="F39" s="78"/>
    </row>
    <row r="40" spans="1:9" x14ac:dyDescent="0.25">
      <c r="A40" s="76" t="s">
        <v>50</v>
      </c>
      <c r="B40" s="74" t="s">
        <v>194</v>
      </c>
      <c r="D40" s="4"/>
      <c r="E40" s="4"/>
      <c r="F40" s="78"/>
    </row>
    <row r="41" spans="1:9" ht="15.75" thickBot="1" x14ac:dyDescent="0.3">
      <c r="A41" s="79"/>
      <c r="B41" s="80"/>
      <c r="C41" s="80"/>
      <c r="D41" s="80"/>
      <c r="E41" s="80"/>
      <c r="F41" s="81"/>
    </row>
    <row r="42" spans="1:9" ht="9" customHeight="1" x14ac:dyDescent="0.25">
      <c r="D42" s="4"/>
      <c r="E42" s="4"/>
      <c r="F42" s="4"/>
    </row>
    <row r="43" spans="1:9" x14ac:dyDescent="0.25">
      <c r="B43" s="75" t="s">
        <v>34</v>
      </c>
      <c r="D43" s="4"/>
      <c r="E43" s="4"/>
      <c r="F43" s="4"/>
    </row>
    <row r="44" spans="1:9" ht="7.5" customHeight="1" x14ac:dyDescent="0.25">
      <c r="B44" s="4"/>
      <c r="C44" s="4"/>
      <c r="D44" s="4"/>
      <c r="E44" s="4"/>
      <c r="F44" s="4"/>
    </row>
    <row r="45" spans="1:9" x14ac:dyDescent="0.25">
      <c r="B45" s="66" t="s">
        <v>116</v>
      </c>
      <c r="C45" s="4"/>
      <c r="D45" s="4"/>
      <c r="E45" s="4"/>
      <c r="F45" s="4"/>
    </row>
  </sheetData>
  <mergeCells count="10">
    <mergeCell ref="E21:E22"/>
    <mergeCell ref="F21:F24"/>
    <mergeCell ref="E25:E28"/>
    <mergeCell ref="F26:F30"/>
    <mergeCell ref="A1:F1"/>
    <mergeCell ref="A2:F2"/>
    <mergeCell ref="E6:E12"/>
    <mergeCell ref="F6:F11"/>
    <mergeCell ref="E15:E18"/>
    <mergeCell ref="F15:F18"/>
  </mergeCells>
  <printOptions horizontalCentered="1"/>
  <pageMargins left="0.45" right="0.45" top="0.75" bottom="0.75" header="0.3" footer="0.3"/>
  <pageSetup scale="88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4"/>
  <sheetViews>
    <sheetView topLeftCell="A16" workbookViewId="0">
      <selection activeCell="A44" sqref="A44"/>
    </sheetView>
  </sheetViews>
  <sheetFormatPr defaultRowHeight="15" x14ac:dyDescent="0.25"/>
  <cols>
    <col min="1" max="1" width="41" customWidth="1"/>
    <col min="2" max="2" width="18.28515625" customWidth="1"/>
    <col min="3" max="3" width="10.28515625" bestFit="1" customWidth="1"/>
    <col min="4" max="4" width="10.5703125" bestFit="1" customWidth="1"/>
    <col min="5" max="5" width="10.5703125" style="18" hidden="1" customWidth="1"/>
    <col min="6" max="6" width="14.85546875" bestFit="1" customWidth="1"/>
    <col min="8" max="9" width="10.5703125" hidden="1" customWidth="1"/>
  </cols>
  <sheetData>
    <row r="1" spans="1:8" ht="24" thickTop="1" x14ac:dyDescent="0.35">
      <c r="A1" s="128" t="s">
        <v>21</v>
      </c>
      <c r="B1" s="129"/>
      <c r="C1" s="129"/>
      <c r="D1" s="129"/>
      <c r="E1" s="129"/>
      <c r="F1" s="130"/>
    </row>
    <row r="2" spans="1:8" ht="18.75" x14ac:dyDescent="0.3">
      <c r="A2" s="131" t="s">
        <v>35</v>
      </c>
      <c r="B2" s="122"/>
      <c r="C2" s="122"/>
      <c r="D2" s="122"/>
      <c r="E2" s="122"/>
      <c r="F2" s="132"/>
    </row>
    <row r="3" spans="1:8" x14ac:dyDescent="0.25">
      <c r="A3" s="2"/>
      <c r="B3" s="3"/>
      <c r="C3" s="3"/>
      <c r="D3" s="3"/>
      <c r="E3" s="13"/>
      <c r="F3" s="7"/>
    </row>
    <row r="4" spans="1:8" ht="16.5" thickBot="1" x14ac:dyDescent="0.3">
      <c r="A4" s="5" t="s">
        <v>0</v>
      </c>
      <c r="B4" s="6" t="s">
        <v>1</v>
      </c>
      <c r="C4" s="6"/>
      <c r="D4" s="6"/>
      <c r="E4" s="14" t="s">
        <v>31</v>
      </c>
      <c r="F4" s="7"/>
    </row>
    <row r="5" spans="1:8" ht="16.5" thickTop="1" thickBot="1" x14ac:dyDescent="0.3">
      <c r="A5" s="24" t="s">
        <v>22</v>
      </c>
      <c r="B5" s="65" t="s">
        <v>110</v>
      </c>
      <c r="C5" s="53" t="s">
        <v>2</v>
      </c>
      <c r="D5" s="53" t="s">
        <v>31</v>
      </c>
      <c r="E5" s="22" t="s">
        <v>33</v>
      </c>
      <c r="F5" s="7"/>
    </row>
    <row r="6" spans="1:8" ht="16.5" thickTop="1" thickBot="1" x14ac:dyDescent="0.3">
      <c r="A6" s="26" t="s">
        <v>3</v>
      </c>
      <c r="B6" s="60" t="s">
        <v>95</v>
      </c>
      <c r="C6" s="27">
        <v>8</v>
      </c>
      <c r="D6" s="125" t="s">
        <v>107</v>
      </c>
      <c r="E6" s="28">
        <f>8*13.26</f>
        <v>106.08</v>
      </c>
      <c r="F6" s="124" t="s">
        <v>4</v>
      </c>
      <c r="H6" s="21">
        <v>210</v>
      </c>
    </row>
    <row r="7" spans="1:8" ht="16.5" thickTop="1" thickBot="1" x14ac:dyDescent="0.3">
      <c r="A7" s="26" t="s">
        <v>5</v>
      </c>
      <c r="B7" s="60" t="s">
        <v>96</v>
      </c>
      <c r="C7" s="27">
        <v>48</v>
      </c>
      <c r="D7" s="126"/>
      <c r="E7" s="28">
        <f>586*1.02</f>
        <v>597.72</v>
      </c>
      <c r="F7" s="124"/>
      <c r="H7" s="21">
        <v>592</v>
      </c>
    </row>
    <row r="8" spans="1:8" ht="16.5" thickTop="1" thickBot="1" x14ac:dyDescent="0.3">
      <c r="A8" s="26" t="s">
        <v>72</v>
      </c>
      <c r="B8" s="64" t="s">
        <v>109</v>
      </c>
      <c r="C8" s="27">
        <v>4</v>
      </c>
      <c r="D8" s="126"/>
      <c r="E8" s="28"/>
      <c r="F8" s="124"/>
      <c r="H8" s="21"/>
    </row>
    <row r="9" spans="1:8" ht="16.5" thickTop="1" thickBot="1" x14ac:dyDescent="0.3">
      <c r="A9" s="26" t="s">
        <v>6</v>
      </c>
      <c r="B9" s="60" t="s">
        <v>97</v>
      </c>
      <c r="C9" s="27">
        <v>40</v>
      </c>
      <c r="D9" s="126"/>
      <c r="E9" s="28">
        <f>507*1.02</f>
        <v>517.14</v>
      </c>
      <c r="F9" s="124"/>
      <c r="H9" s="21">
        <v>512</v>
      </c>
    </row>
    <row r="10" spans="1:8" ht="16.5" thickTop="1" thickBot="1" x14ac:dyDescent="0.3">
      <c r="A10" s="26" t="s">
        <v>7</v>
      </c>
      <c r="B10" s="60" t="s">
        <v>98</v>
      </c>
      <c r="C10" s="27">
        <v>48</v>
      </c>
      <c r="D10" s="127"/>
      <c r="E10" s="28">
        <f>13.84*48</f>
        <v>664.31999999999994</v>
      </c>
      <c r="F10" s="124"/>
      <c r="H10" s="21">
        <v>548</v>
      </c>
    </row>
    <row r="11" spans="1:8" ht="16.5" thickTop="1" thickBot="1" x14ac:dyDescent="0.3">
      <c r="A11" s="26" t="s">
        <v>8</v>
      </c>
      <c r="B11" s="60"/>
      <c r="C11" s="27">
        <f>SUM(C6:C10)</f>
        <v>148</v>
      </c>
      <c r="D11" s="28"/>
      <c r="E11" s="28"/>
      <c r="F11" s="124"/>
      <c r="H11" s="21"/>
    </row>
    <row r="12" spans="1:8" ht="16.5" thickTop="1" thickBot="1" x14ac:dyDescent="0.3">
      <c r="A12" s="26"/>
      <c r="B12" s="60"/>
      <c r="C12" s="27"/>
      <c r="D12" s="28"/>
      <c r="E12" s="28"/>
      <c r="F12" s="7"/>
      <c r="H12" s="21"/>
    </row>
    <row r="13" spans="1:8" ht="16.5" thickTop="1" thickBot="1" x14ac:dyDescent="0.3">
      <c r="A13" s="26" t="s">
        <v>9</v>
      </c>
      <c r="B13" s="60" t="s">
        <v>99</v>
      </c>
      <c r="C13" s="27">
        <v>48</v>
      </c>
      <c r="D13" s="125" t="s">
        <v>107</v>
      </c>
      <c r="E13" s="28">
        <f>675*1.02</f>
        <v>688.5</v>
      </c>
      <c r="F13" s="124" t="s">
        <v>10</v>
      </c>
      <c r="H13" s="21">
        <v>682</v>
      </c>
    </row>
    <row r="14" spans="1:8" ht="16.5" thickTop="1" thickBot="1" x14ac:dyDescent="0.3">
      <c r="A14" s="26" t="s">
        <v>11</v>
      </c>
      <c r="B14" s="60" t="s">
        <v>100</v>
      </c>
      <c r="C14" s="27">
        <v>60</v>
      </c>
      <c r="D14" s="126"/>
      <c r="E14" s="28">
        <f>878*1.02</f>
        <v>895.56000000000006</v>
      </c>
      <c r="F14" s="124"/>
      <c r="H14" s="21">
        <v>887</v>
      </c>
    </row>
    <row r="15" spans="1:8" ht="16.5" thickTop="1" thickBot="1" x14ac:dyDescent="0.3">
      <c r="A15" s="26" t="s">
        <v>12</v>
      </c>
      <c r="B15" s="60" t="s">
        <v>101</v>
      </c>
      <c r="C15" s="29">
        <v>48</v>
      </c>
      <c r="D15" s="126"/>
      <c r="E15" s="28">
        <f>522*1.02</f>
        <v>532.44000000000005</v>
      </c>
      <c r="F15" s="124"/>
      <c r="H15" s="21">
        <v>527</v>
      </c>
    </row>
    <row r="16" spans="1:8" ht="16.5" thickTop="1" thickBot="1" x14ac:dyDescent="0.3">
      <c r="A16" s="26" t="s">
        <v>8</v>
      </c>
      <c r="B16" s="60"/>
      <c r="C16" s="27">
        <f>SUM(C13:C15)</f>
        <v>156</v>
      </c>
      <c r="D16" s="28"/>
      <c r="E16" s="28"/>
      <c r="F16" s="124"/>
      <c r="H16" s="21"/>
    </row>
    <row r="17" spans="1:9" ht="16.5" thickTop="1" thickBot="1" x14ac:dyDescent="0.3">
      <c r="A17" s="26"/>
      <c r="B17" s="60"/>
      <c r="C17" s="27"/>
      <c r="D17" s="28"/>
      <c r="E17" s="28"/>
      <c r="F17" s="7"/>
      <c r="H17" s="21"/>
    </row>
    <row r="18" spans="1:9" ht="16.5" thickTop="1" thickBot="1" x14ac:dyDescent="0.3">
      <c r="A18" s="26" t="s">
        <v>13</v>
      </c>
      <c r="B18" s="60" t="s">
        <v>102</v>
      </c>
      <c r="C18" s="29">
        <v>32</v>
      </c>
      <c r="D18" s="125" t="s">
        <v>107</v>
      </c>
      <c r="E18" s="28">
        <f>440*1.02</f>
        <v>448.8</v>
      </c>
      <c r="F18" s="133" t="s">
        <v>14</v>
      </c>
      <c r="H18" s="21">
        <v>440</v>
      </c>
    </row>
    <row r="19" spans="1:9" ht="16.5" thickTop="1" thickBot="1" x14ac:dyDescent="0.3">
      <c r="A19" s="26" t="s">
        <v>75</v>
      </c>
      <c r="B19" s="60" t="s">
        <v>103</v>
      </c>
      <c r="C19" s="27">
        <v>64</v>
      </c>
      <c r="D19" s="126"/>
      <c r="E19" s="28">
        <f>792*1.02</f>
        <v>807.84</v>
      </c>
      <c r="F19" s="133"/>
      <c r="H19" s="21">
        <v>800</v>
      </c>
    </row>
    <row r="20" spans="1:9" ht="16.5" thickTop="1" thickBot="1" x14ac:dyDescent="0.3">
      <c r="A20" s="26" t="s">
        <v>16</v>
      </c>
      <c r="B20" s="60" t="s">
        <v>104</v>
      </c>
      <c r="C20" s="27">
        <v>48</v>
      </c>
      <c r="D20" s="126"/>
      <c r="E20" s="28">
        <f>976*1.02</f>
        <v>995.52</v>
      </c>
      <c r="F20" s="133"/>
      <c r="H20" s="21">
        <v>986</v>
      </c>
    </row>
    <row r="21" spans="1:9" ht="16.5" thickTop="1" thickBot="1" x14ac:dyDescent="0.3">
      <c r="A21" s="26" t="s">
        <v>8</v>
      </c>
      <c r="B21" s="60" t="s">
        <v>36</v>
      </c>
      <c r="C21" s="27">
        <f>SUM(C18:C20)</f>
        <v>144</v>
      </c>
      <c r="D21" s="28"/>
      <c r="E21" s="28"/>
      <c r="F21" s="133"/>
      <c r="H21" s="21"/>
    </row>
    <row r="22" spans="1:9" ht="16.5" thickTop="1" thickBot="1" x14ac:dyDescent="0.3">
      <c r="A22" s="26"/>
      <c r="B22" s="62"/>
      <c r="C22" s="26"/>
      <c r="D22" s="30"/>
      <c r="E22" s="30"/>
      <c r="F22" s="124" t="s">
        <v>18</v>
      </c>
      <c r="H22" s="21"/>
    </row>
    <row r="23" spans="1:9" ht="16.5" thickTop="1" thickBot="1" x14ac:dyDescent="0.3">
      <c r="A23" s="26" t="s">
        <v>17</v>
      </c>
      <c r="B23" s="60" t="s">
        <v>105</v>
      </c>
      <c r="C23" s="27">
        <v>48</v>
      </c>
      <c r="D23" s="125" t="s">
        <v>107</v>
      </c>
      <c r="E23" s="30">
        <f>920*1.02</f>
        <v>938.4</v>
      </c>
      <c r="F23" s="124"/>
      <c r="H23" s="21">
        <v>929</v>
      </c>
    </row>
    <row r="24" spans="1:9" ht="16.5" thickTop="1" thickBot="1" x14ac:dyDescent="0.3">
      <c r="A24" s="26" t="s">
        <v>24</v>
      </c>
      <c r="B24" s="60" t="s">
        <v>106</v>
      </c>
      <c r="C24" s="27">
        <v>16</v>
      </c>
      <c r="D24" s="126"/>
      <c r="E24" s="28">
        <f>460*1.02</f>
        <v>469.2</v>
      </c>
      <c r="F24" s="124"/>
      <c r="H24" s="21">
        <v>465</v>
      </c>
    </row>
    <row r="25" spans="1:9" ht="16.5" thickTop="1" thickBot="1" x14ac:dyDescent="0.3">
      <c r="A25" s="26" t="s">
        <v>111</v>
      </c>
      <c r="B25" s="60" t="s">
        <v>115</v>
      </c>
      <c r="C25" s="27">
        <v>24</v>
      </c>
      <c r="D25" s="126"/>
      <c r="E25" s="28">
        <f>331*1.02</f>
        <v>337.62</v>
      </c>
      <c r="F25" s="124"/>
      <c r="H25" s="21">
        <v>334</v>
      </c>
    </row>
    <row r="26" spans="1:9" ht="16.5" thickTop="1" thickBot="1" x14ac:dyDescent="0.3">
      <c r="A26" s="31" t="s">
        <v>26</v>
      </c>
      <c r="B26" s="60" t="s">
        <v>114</v>
      </c>
      <c r="C26" s="27">
        <v>24</v>
      </c>
      <c r="D26" s="126"/>
      <c r="E26" s="28"/>
      <c r="F26" s="124"/>
      <c r="H26" s="21"/>
    </row>
    <row r="27" spans="1:9" ht="16.5" thickTop="1" thickBot="1" x14ac:dyDescent="0.3">
      <c r="A27" s="26" t="s">
        <v>112</v>
      </c>
      <c r="B27" s="60" t="s">
        <v>113</v>
      </c>
      <c r="C27" s="27">
        <v>36</v>
      </c>
      <c r="D27" s="126"/>
      <c r="E27" s="28"/>
      <c r="F27" s="124"/>
      <c r="H27" s="21"/>
    </row>
    <row r="28" spans="1:9" ht="16.5" thickTop="1" thickBot="1" x14ac:dyDescent="0.3">
      <c r="A28" s="26" t="s">
        <v>71</v>
      </c>
      <c r="B28" s="63">
        <v>42508</v>
      </c>
      <c r="C28" s="27">
        <v>4</v>
      </c>
      <c r="D28" s="127"/>
      <c r="E28" s="28">
        <f>79*1.02</f>
        <v>80.58</v>
      </c>
      <c r="F28" s="124"/>
      <c r="H28" s="21">
        <v>80</v>
      </c>
    </row>
    <row r="29" spans="1:9" ht="16.5" thickTop="1" thickBot="1" x14ac:dyDescent="0.3">
      <c r="A29" s="26" t="s">
        <v>8</v>
      </c>
      <c r="B29" s="60"/>
      <c r="C29" s="27">
        <f>SUM(C23:C28)</f>
        <v>152</v>
      </c>
      <c r="D29" s="28"/>
      <c r="E29" s="28"/>
      <c r="F29" s="7"/>
      <c r="H29" s="21">
        <f>SUM(H6:H28)</f>
        <v>7992</v>
      </c>
      <c r="I29" s="21">
        <f>8763/4</f>
        <v>2190.75</v>
      </c>
    </row>
    <row r="30" spans="1:9" ht="16.5" thickTop="1" thickBot="1" x14ac:dyDescent="0.3">
      <c r="A30" s="26" t="s">
        <v>20</v>
      </c>
      <c r="B30" s="32">
        <v>42515</v>
      </c>
      <c r="C30" s="27"/>
      <c r="D30" s="30"/>
      <c r="E30" s="28"/>
      <c r="F30" s="7"/>
      <c r="H30" s="21"/>
    </row>
    <row r="31" spans="1:9" ht="16.5" thickTop="1" thickBot="1" x14ac:dyDescent="0.3">
      <c r="A31" s="26" t="s">
        <v>23</v>
      </c>
      <c r="B31" s="27"/>
      <c r="C31" s="27">
        <f>SUM(C29+C21+C16+C11)</f>
        <v>600</v>
      </c>
      <c r="D31" s="30"/>
      <c r="E31" s="28">
        <f>SUM(E6:E30)</f>
        <v>8079.7199999999993</v>
      </c>
      <c r="F31" s="15"/>
      <c r="H31" s="21"/>
      <c r="I31" s="21"/>
    </row>
    <row r="32" spans="1:9" ht="15.75" thickTop="1" x14ac:dyDescent="0.25">
      <c r="A32" s="2" t="s">
        <v>94</v>
      </c>
      <c r="B32" s="3"/>
      <c r="C32" s="3"/>
      <c r="D32" s="13">
        <v>95</v>
      </c>
      <c r="E32" s="13"/>
      <c r="F32" s="15"/>
      <c r="H32" s="21"/>
      <c r="I32" s="21"/>
    </row>
    <row r="33" spans="1:9" x14ac:dyDescent="0.25">
      <c r="A33" s="2" t="s">
        <v>69</v>
      </c>
      <c r="B33" s="3"/>
      <c r="C33" s="3"/>
      <c r="D33" s="13">
        <v>375</v>
      </c>
      <c r="E33" s="13"/>
      <c r="F33" s="15"/>
      <c r="H33" s="21"/>
      <c r="I33" s="21"/>
    </row>
    <row r="34" spans="1:9" ht="15.75" thickBot="1" x14ac:dyDescent="0.3">
      <c r="A34" s="2" t="s">
        <v>93</v>
      </c>
      <c r="B34" s="3"/>
      <c r="C34" s="3"/>
      <c r="D34" s="55">
        <f>2215*4+D33+D32</f>
        <v>9330</v>
      </c>
      <c r="E34" s="13"/>
      <c r="F34" s="15"/>
      <c r="H34" s="21"/>
      <c r="I34" s="21"/>
    </row>
    <row r="35" spans="1:9" ht="15.75" thickTop="1" x14ac:dyDescent="0.25">
      <c r="A35" s="2"/>
      <c r="B35" s="4"/>
      <c r="C35" s="4"/>
      <c r="D35" s="4"/>
      <c r="E35" s="16"/>
      <c r="F35" s="7"/>
    </row>
    <row r="36" spans="1:9" x14ac:dyDescent="0.25">
      <c r="A36" s="2" t="s">
        <v>38</v>
      </c>
      <c r="B36" s="4"/>
      <c r="C36" s="4"/>
      <c r="D36" s="4"/>
      <c r="E36" s="16"/>
      <c r="F36" s="7"/>
    </row>
    <row r="37" spans="1:9" x14ac:dyDescent="0.25">
      <c r="A37" s="2" t="s">
        <v>70</v>
      </c>
      <c r="B37" s="4"/>
      <c r="C37" s="4"/>
      <c r="D37" s="4"/>
      <c r="E37" s="16"/>
      <c r="F37" s="7"/>
    </row>
    <row r="38" spans="1:9" x14ac:dyDescent="0.25">
      <c r="A38" s="2" t="s">
        <v>39</v>
      </c>
      <c r="B38" s="4"/>
      <c r="C38" s="4"/>
      <c r="D38" s="4"/>
      <c r="E38" s="16"/>
      <c r="F38" s="7"/>
    </row>
    <row r="39" spans="1:9" x14ac:dyDescent="0.25">
      <c r="A39" s="2" t="s">
        <v>40</v>
      </c>
      <c r="B39" s="4"/>
      <c r="C39" s="4"/>
      <c r="D39" s="4"/>
      <c r="E39" s="16"/>
      <c r="F39" s="7"/>
    </row>
    <row r="40" spans="1:9" ht="15.75" thickBot="1" x14ac:dyDescent="0.3">
      <c r="A40" s="8"/>
      <c r="B40" s="9"/>
      <c r="C40" s="9"/>
      <c r="D40" s="9"/>
      <c r="E40" s="17"/>
      <c r="F40" s="10"/>
    </row>
    <row r="41" spans="1:9" ht="7.5" customHeight="1" thickTop="1" x14ac:dyDescent="0.25">
      <c r="C41" s="4"/>
      <c r="D41" s="4"/>
      <c r="E41" s="16"/>
      <c r="F41" s="1"/>
    </row>
    <row r="42" spans="1:9" ht="18" customHeight="1" x14ac:dyDescent="0.25">
      <c r="A42" s="4" t="s">
        <v>108</v>
      </c>
      <c r="C42" s="4"/>
      <c r="D42" s="4"/>
      <c r="E42" s="16"/>
      <c r="F42" s="4"/>
    </row>
    <row r="43" spans="1:9" ht="7.5" customHeight="1" x14ac:dyDescent="0.25">
      <c r="A43" s="4"/>
      <c r="B43" s="4"/>
      <c r="C43" s="4"/>
      <c r="D43" s="4"/>
      <c r="E43" s="16"/>
      <c r="F43" s="4"/>
    </row>
    <row r="44" spans="1:9" x14ac:dyDescent="0.25">
      <c r="A44" s="66" t="s">
        <v>116</v>
      </c>
      <c r="B44" s="67"/>
      <c r="C44" s="67"/>
      <c r="D44" s="4"/>
      <c r="E44" s="16"/>
      <c r="F44" s="4"/>
    </row>
  </sheetData>
  <mergeCells count="10">
    <mergeCell ref="A1:F1"/>
    <mergeCell ref="A2:F2"/>
    <mergeCell ref="F6:F11"/>
    <mergeCell ref="F13:F16"/>
    <mergeCell ref="F18:F21"/>
    <mergeCell ref="F22:F28"/>
    <mergeCell ref="D6:D10"/>
    <mergeCell ref="D13:D15"/>
    <mergeCell ref="D18:D20"/>
    <mergeCell ref="D23:D28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5"/>
  <sheetViews>
    <sheetView workbookViewId="0">
      <selection activeCell="C39" sqref="C39"/>
    </sheetView>
  </sheetViews>
  <sheetFormatPr defaultRowHeight="15" x14ac:dyDescent="0.25"/>
  <cols>
    <col min="1" max="1" width="12.85546875" bestFit="1" customWidth="1"/>
    <col min="2" max="2" width="41" customWidth="1"/>
    <col min="3" max="3" width="24.140625" bestFit="1" customWidth="1"/>
    <col min="4" max="4" width="7.42578125" customWidth="1"/>
    <col min="5" max="5" width="11.5703125" bestFit="1" customWidth="1"/>
    <col min="6" max="6" width="9.28515625" bestFit="1" customWidth="1"/>
    <col min="8" max="9" width="10.5703125" hidden="1" customWidth="1"/>
  </cols>
  <sheetData>
    <row r="1" spans="1:8" ht="25.5" customHeight="1" x14ac:dyDescent="0.35">
      <c r="A1" s="118" t="s">
        <v>21</v>
      </c>
      <c r="B1" s="119"/>
      <c r="C1" s="119"/>
      <c r="D1" s="119"/>
      <c r="E1" s="119"/>
      <c r="F1" s="120"/>
    </row>
    <row r="2" spans="1:8" ht="18.75" x14ac:dyDescent="0.3">
      <c r="A2" s="121" t="s">
        <v>155</v>
      </c>
      <c r="B2" s="122"/>
      <c r="C2" s="122"/>
      <c r="D2" s="122"/>
      <c r="E2" s="122"/>
      <c r="F2" s="123"/>
    </row>
    <row r="3" spans="1:8" x14ac:dyDescent="0.25">
      <c r="A3" s="76"/>
      <c r="B3" s="4"/>
      <c r="C3" s="73"/>
      <c r="D3" s="3"/>
      <c r="E3" s="3"/>
      <c r="F3" s="78"/>
    </row>
    <row r="4" spans="1:8" ht="16.5" thickBot="1" x14ac:dyDescent="0.3">
      <c r="A4" s="76"/>
      <c r="B4" s="82" t="s">
        <v>0</v>
      </c>
      <c r="C4" s="6" t="s">
        <v>1</v>
      </c>
      <c r="D4" s="6"/>
      <c r="E4" s="6"/>
      <c r="F4" s="78"/>
    </row>
    <row r="5" spans="1:8" x14ac:dyDescent="0.25">
      <c r="A5" s="83" t="s">
        <v>136</v>
      </c>
      <c r="B5" s="84" t="s">
        <v>22</v>
      </c>
      <c r="C5" s="108">
        <v>42622</v>
      </c>
      <c r="D5" s="85" t="s">
        <v>2</v>
      </c>
      <c r="E5" s="85" t="s">
        <v>31</v>
      </c>
      <c r="F5" s="86"/>
    </row>
    <row r="6" spans="1:8" x14ac:dyDescent="0.25">
      <c r="A6" s="87" t="s">
        <v>137</v>
      </c>
      <c r="B6" s="88" t="s">
        <v>118</v>
      </c>
      <c r="C6" s="89" t="s">
        <v>156</v>
      </c>
      <c r="D6" s="90">
        <v>39</v>
      </c>
      <c r="E6" s="115"/>
      <c r="F6" s="114" t="s">
        <v>47</v>
      </c>
      <c r="H6" s="21">
        <v>210</v>
      </c>
    </row>
    <row r="7" spans="1:8" x14ac:dyDescent="0.25">
      <c r="A7" s="92" t="s">
        <v>138</v>
      </c>
      <c r="B7" s="88" t="s">
        <v>130</v>
      </c>
      <c r="C7" s="89" t="s">
        <v>157</v>
      </c>
      <c r="D7" s="90">
        <v>13</v>
      </c>
      <c r="E7" s="116"/>
      <c r="F7" s="114"/>
      <c r="H7" s="21">
        <v>592</v>
      </c>
    </row>
    <row r="8" spans="1:8" x14ac:dyDescent="0.25">
      <c r="A8" s="92" t="s">
        <v>151</v>
      </c>
      <c r="B8" s="88" t="s">
        <v>119</v>
      </c>
      <c r="C8" s="93" t="s">
        <v>158</v>
      </c>
      <c r="D8" s="90">
        <v>13</v>
      </c>
      <c r="E8" s="116"/>
      <c r="F8" s="114"/>
      <c r="H8" s="21"/>
    </row>
    <row r="9" spans="1:8" x14ac:dyDescent="0.25">
      <c r="A9" s="92" t="s">
        <v>139</v>
      </c>
      <c r="B9" s="88" t="s">
        <v>120</v>
      </c>
      <c r="C9" s="89" t="s">
        <v>172</v>
      </c>
      <c r="D9" s="90">
        <v>26</v>
      </c>
      <c r="E9" s="116"/>
      <c r="F9" s="114"/>
      <c r="H9" s="21">
        <v>512</v>
      </c>
    </row>
    <row r="10" spans="1:8" x14ac:dyDescent="0.25">
      <c r="A10" s="92" t="s">
        <v>140</v>
      </c>
      <c r="B10" s="88" t="s">
        <v>121</v>
      </c>
      <c r="C10" s="89" t="s">
        <v>159</v>
      </c>
      <c r="D10" s="90">
        <v>13</v>
      </c>
      <c r="E10" s="116"/>
      <c r="F10" s="114"/>
      <c r="H10" s="21">
        <v>548</v>
      </c>
    </row>
    <row r="11" spans="1:8" x14ac:dyDescent="0.25">
      <c r="A11" s="92" t="s">
        <v>141</v>
      </c>
      <c r="B11" s="88" t="s">
        <v>122</v>
      </c>
      <c r="C11" s="89" t="s">
        <v>160</v>
      </c>
      <c r="D11" s="90">
        <v>13</v>
      </c>
      <c r="E11" s="116"/>
      <c r="F11" s="114"/>
      <c r="H11" s="21"/>
    </row>
    <row r="12" spans="1:8" x14ac:dyDescent="0.25">
      <c r="A12" s="92" t="s">
        <v>142</v>
      </c>
      <c r="B12" s="88" t="s">
        <v>131</v>
      </c>
      <c r="C12" s="89" t="s">
        <v>161</v>
      </c>
      <c r="D12" s="90">
        <v>45.5</v>
      </c>
      <c r="E12" s="117"/>
      <c r="F12" s="94"/>
      <c r="H12" s="21"/>
    </row>
    <row r="13" spans="1:8" x14ac:dyDescent="0.25">
      <c r="A13" s="92"/>
      <c r="B13" s="88" t="s">
        <v>8</v>
      </c>
      <c r="C13" s="89"/>
      <c r="D13" s="90">
        <f>SUM(D6:D12)</f>
        <v>162.5</v>
      </c>
      <c r="E13" s="91">
        <v>2575</v>
      </c>
      <c r="F13" s="95"/>
      <c r="H13" s="21"/>
    </row>
    <row r="14" spans="1:8" x14ac:dyDescent="0.25">
      <c r="A14" s="92"/>
      <c r="B14" s="88"/>
      <c r="C14" s="89"/>
      <c r="D14" s="90"/>
      <c r="E14" s="91"/>
      <c r="F14" s="95"/>
      <c r="H14" s="21"/>
    </row>
    <row r="15" spans="1:8" x14ac:dyDescent="0.25">
      <c r="A15" s="92" t="s">
        <v>152</v>
      </c>
      <c r="B15" s="88" t="s">
        <v>132</v>
      </c>
      <c r="C15" s="89" t="s">
        <v>162</v>
      </c>
      <c r="D15" s="90">
        <v>45.5</v>
      </c>
      <c r="E15" s="115"/>
      <c r="F15" s="114" t="s">
        <v>48</v>
      </c>
      <c r="H15" s="21">
        <v>682</v>
      </c>
    </row>
    <row r="16" spans="1:8" x14ac:dyDescent="0.25">
      <c r="A16" s="92" t="s">
        <v>143</v>
      </c>
      <c r="B16" s="88" t="s">
        <v>123</v>
      </c>
      <c r="C16" s="96" t="s">
        <v>163</v>
      </c>
      <c r="D16" s="90">
        <v>91</v>
      </c>
      <c r="E16" s="116"/>
      <c r="F16" s="114"/>
      <c r="H16" s="21">
        <v>887</v>
      </c>
    </row>
    <row r="17" spans="1:10" x14ac:dyDescent="0.25">
      <c r="A17" s="97" t="s">
        <v>144</v>
      </c>
      <c r="B17" s="88" t="s">
        <v>124</v>
      </c>
      <c r="C17" s="89" t="s">
        <v>164</v>
      </c>
      <c r="D17" s="98">
        <v>13</v>
      </c>
      <c r="E17" s="116"/>
      <c r="F17" s="114"/>
      <c r="H17" s="21">
        <v>527</v>
      </c>
    </row>
    <row r="18" spans="1:10" x14ac:dyDescent="0.25">
      <c r="A18" s="92" t="s">
        <v>145</v>
      </c>
      <c r="B18" s="88" t="s">
        <v>125</v>
      </c>
      <c r="C18" s="89" t="s">
        <v>165</v>
      </c>
      <c r="D18" s="90">
        <v>13</v>
      </c>
      <c r="E18" s="117"/>
      <c r="F18" s="114"/>
      <c r="H18" s="21"/>
    </row>
    <row r="19" spans="1:10" x14ac:dyDescent="0.25">
      <c r="A19" s="92"/>
      <c r="B19" s="88" t="s">
        <v>8</v>
      </c>
      <c r="C19" s="89"/>
      <c r="D19" s="90">
        <f>SUM(D15:D18)</f>
        <v>162.5</v>
      </c>
      <c r="E19" s="91">
        <v>2575</v>
      </c>
      <c r="F19" s="94"/>
      <c r="H19" s="21"/>
    </row>
    <row r="20" spans="1:10" x14ac:dyDescent="0.25">
      <c r="A20" s="92"/>
      <c r="B20" s="88"/>
      <c r="C20" s="89"/>
      <c r="D20" s="90"/>
      <c r="E20" s="91"/>
      <c r="F20" s="94"/>
      <c r="H20" s="21"/>
    </row>
    <row r="21" spans="1:10" x14ac:dyDescent="0.25">
      <c r="A21" s="97" t="s">
        <v>146</v>
      </c>
      <c r="B21" s="88" t="s">
        <v>126</v>
      </c>
      <c r="C21" s="89" t="s">
        <v>166</v>
      </c>
      <c r="D21" s="98">
        <v>91</v>
      </c>
      <c r="E21" s="112"/>
      <c r="F21" s="114" t="s">
        <v>49</v>
      </c>
      <c r="H21" s="21"/>
    </row>
    <row r="22" spans="1:10" x14ac:dyDescent="0.25">
      <c r="A22" s="97" t="s">
        <v>147</v>
      </c>
      <c r="B22" s="88" t="s">
        <v>133</v>
      </c>
      <c r="C22" s="89" t="s">
        <v>167</v>
      </c>
      <c r="D22" s="98">
        <v>71.5</v>
      </c>
      <c r="E22" s="113"/>
      <c r="F22" s="114"/>
      <c r="G22" s="21"/>
      <c r="H22" s="21"/>
      <c r="J22" s="21"/>
    </row>
    <row r="23" spans="1:10" x14ac:dyDescent="0.25">
      <c r="A23" s="92"/>
      <c r="B23" s="88" t="s">
        <v>8</v>
      </c>
      <c r="C23" s="89"/>
      <c r="D23" s="90">
        <f>SUM(D21:D22)</f>
        <v>162.5</v>
      </c>
      <c r="E23" s="91">
        <v>2575</v>
      </c>
      <c r="F23" s="114"/>
      <c r="G23" s="72"/>
      <c r="H23" s="68"/>
      <c r="I23" s="69"/>
      <c r="J23" s="71"/>
    </row>
    <row r="24" spans="1:10" x14ac:dyDescent="0.25">
      <c r="A24" s="92"/>
      <c r="B24" s="88"/>
      <c r="C24" s="89" t="s">
        <v>36</v>
      </c>
      <c r="D24" s="90"/>
      <c r="E24" s="91"/>
      <c r="F24" s="114"/>
      <c r="G24" s="69"/>
      <c r="H24" s="68"/>
      <c r="I24" s="69"/>
      <c r="J24" s="69"/>
    </row>
    <row r="25" spans="1:10" x14ac:dyDescent="0.25">
      <c r="A25" s="92" t="s">
        <v>153</v>
      </c>
      <c r="B25" s="88" t="s">
        <v>134</v>
      </c>
      <c r="C25" s="89" t="s">
        <v>168</v>
      </c>
      <c r="D25" s="90">
        <v>19.5</v>
      </c>
      <c r="E25" s="115"/>
      <c r="F25" s="94"/>
      <c r="G25" s="69"/>
      <c r="H25" s="68"/>
      <c r="I25" s="69"/>
      <c r="J25" s="69"/>
    </row>
    <row r="26" spans="1:10" x14ac:dyDescent="0.25">
      <c r="A26" s="97" t="s">
        <v>148</v>
      </c>
      <c r="B26" s="88" t="s">
        <v>127</v>
      </c>
      <c r="C26" s="96" t="s">
        <v>173</v>
      </c>
      <c r="D26" s="98">
        <v>78</v>
      </c>
      <c r="E26" s="116"/>
      <c r="F26" s="114" t="s">
        <v>50</v>
      </c>
      <c r="G26" s="69"/>
      <c r="H26" s="68"/>
      <c r="I26" s="69"/>
      <c r="J26" s="69"/>
    </row>
    <row r="27" spans="1:10" x14ac:dyDescent="0.25">
      <c r="A27" s="92" t="s">
        <v>149</v>
      </c>
      <c r="B27" s="88" t="s">
        <v>128</v>
      </c>
      <c r="C27" s="89" t="s">
        <v>169</v>
      </c>
      <c r="D27" s="90">
        <v>52</v>
      </c>
      <c r="E27" s="116"/>
      <c r="F27" s="114"/>
      <c r="G27" s="68">
        <f>E27/D27</f>
        <v>0</v>
      </c>
      <c r="H27" s="68">
        <v>929</v>
      </c>
      <c r="I27" s="69"/>
      <c r="J27" s="70" t="s">
        <v>117</v>
      </c>
    </row>
    <row r="28" spans="1:10" x14ac:dyDescent="0.25">
      <c r="A28" s="92" t="s">
        <v>150</v>
      </c>
      <c r="B28" s="88" t="s">
        <v>129</v>
      </c>
      <c r="C28" s="89" t="s">
        <v>170</v>
      </c>
      <c r="D28" s="90">
        <v>13</v>
      </c>
      <c r="E28" s="117"/>
      <c r="F28" s="114"/>
      <c r="H28" s="21">
        <v>465</v>
      </c>
    </row>
    <row r="29" spans="1:10" x14ac:dyDescent="0.25">
      <c r="A29" s="92"/>
      <c r="B29" s="88" t="s">
        <v>8</v>
      </c>
      <c r="C29" s="89"/>
      <c r="D29" s="90">
        <f>SUM(D25:D28)</f>
        <v>162.5</v>
      </c>
      <c r="E29" s="91">
        <v>2575</v>
      </c>
      <c r="F29" s="114"/>
      <c r="H29" s="21">
        <v>334</v>
      </c>
    </row>
    <row r="30" spans="1:10" x14ac:dyDescent="0.25">
      <c r="A30" s="92"/>
      <c r="B30" s="99"/>
      <c r="C30" s="89"/>
      <c r="D30" s="90"/>
      <c r="E30" s="91"/>
      <c r="F30" s="114"/>
      <c r="H30" s="21"/>
    </row>
    <row r="31" spans="1:10" x14ac:dyDescent="0.25">
      <c r="A31" s="100"/>
      <c r="B31" s="88" t="s">
        <v>20</v>
      </c>
      <c r="C31" s="101" t="s">
        <v>171</v>
      </c>
      <c r="D31" s="102"/>
      <c r="E31" s="91"/>
      <c r="F31" s="95"/>
      <c r="H31" s="21"/>
    </row>
    <row r="32" spans="1:10" ht="15.75" thickBot="1" x14ac:dyDescent="0.3">
      <c r="A32" s="103"/>
      <c r="B32" s="104" t="s">
        <v>23</v>
      </c>
      <c r="C32" s="105"/>
      <c r="D32" s="105">
        <f>D29+D23+D19+D13</f>
        <v>650</v>
      </c>
      <c r="E32" s="106"/>
      <c r="F32" s="107"/>
      <c r="H32" s="21"/>
      <c r="I32" s="21"/>
    </row>
    <row r="33" spans="1:9" x14ac:dyDescent="0.25">
      <c r="A33" s="76"/>
      <c r="B33" s="4" t="s">
        <v>94</v>
      </c>
      <c r="C33" s="3"/>
      <c r="D33" s="3"/>
      <c r="E33" s="13">
        <v>95</v>
      </c>
      <c r="F33" s="77"/>
      <c r="H33" s="21"/>
      <c r="I33" s="21"/>
    </row>
    <row r="34" spans="1:9" x14ac:dyDescent="0.25">
      <c r="A34" s="76"/>
      <c r="B34" s="4" t="s">
        <v>135</v>
      </c>
      <c r="C34" s="3"/>
      <c r="D34" s="3"/>
      <c r="E34" s="13">
        <f>E29+E23+E19+E13</f>
        <v>10300</v>
      </c>
      <c r="F34" s="77"/>
      <c r="H34" s="21"/>
      <c r="I34" s="21"/>
    </row>
    <row r="35" spans="1:9" ht="15.75" thickBot="1" x14ac:dyDescent="0.3">
      <c r="A35" s="76"/>
      <c r="B35" s="4" t="s">
        <v>93</v>
      </c>
      <c r="C35" s="3"/>
      <c r="D35" s="3"/>
      <c r="E35" s="55">
        <f>E34+E32+E33</f>
        <v>10395</v>
      </c>
      <c r="F35" s="77"/>
      <c r="H35" s="21"/>
      <c r="I35" s="21"/>
    </row>
    <row r="36" spans="1:9" ht="15.75" thickTop="1" x14ac:dyDescent="0.25">
      <c r="A36" s="76"/>
      <c r="B36" s="74" t="s">
        <v>154</v>
      </c>
      <c r="C36" s="4"/>
      <c r="D36" s="4"/>
      <c r="E36" s="4"/>
      <c r="F36" s="78"/>
    </row>
    <row r="37" spans="1:9" x14ac:dyDescent="0.25">
      <c r="A37" s="76" t="s">
        <v>47</v>
      </c>
      <c r="B37" s="4" t="s">
        <v>174</v>
      </c>
      <c r="D37" s="4"/>
      <c r="E37" s="4"/>
      <c r="F37" s="78"/>
    </row>
    <row r="38" spans="1:9" x14ac:dyDescent="0.25">
      <c r="A38" s="76" t="s">
        <v>48</v>
      </c>
      <c r="B38" s="4" t="s">
        <v>177</v>
      </c>
      <c r="D38" s="4"/>
      <c r="E38" s="4"/>
      <c r="F38" s="78"/>
    </row>
    <row r="39" spans="1:9" x14ac:dyDescent="0.25">
      <c r="A39" s="76" t="s">
        <v>49</v>
      </c>
      <c r="B39" s="4" t="s">
        <v>175</v>
      </c>
      <c r="D39" s="4"/>
      <c r="E39" s="4"/>
      <c r="F39" s="78"/>
    </row>
    <row r="40" spans="1:9" x14ac:dyDescent="0.25">
      <c r="A40" s="76" t="s">
        <v>50</v>
      </c>
      <c r="B40" s="74" t="s">
        <v>176</v>
      </c>
      <c r="D40" s="4"/>
      <c r="E40" s="4"/>
      <c r="F40" s="78"/>
    </row>
    <row r="41" spans="1:9" ht="15.75" thickBot="1" x14ac:dyDescent="0.3">
      <c r="A41" s="79"/>
      <c r="B41" s="80"/>
      <c r="C41" s="80"/>
      <c r="D41" s="80"/>
      <c r="E41" s="80"/>
      <c r="F41" s="81"/>
    </row>
    <row r="42" spans="1:9" ht="9" customHeight="1" x14ac:dyDescent="0.25">
      <c r="D42" s="4"/>
      <c r="E42" s="4"/>
      <c r="F42" s="4"/>
    </row>
    <row r="43" spans="1:9" x14ac:dyDescent="0.25">
      <c r="B43" s="75" t="s">
        <v>34</v>
      </c>
      <c r="D43" s="4"/>
      <c r="E43" s="4"/>
      <c r="F43" s="4"/>
    </row>
    <row r="44" spans="1:9" ht="7.5" customHeight="1" x14ac:dyDescent="0.25">
      <c r="B44" s="4"/>
      <c r="C44" s="4"/>
      <c r="D44" s="4"/>
      <c r="E44" s="4"/>
      <c r="F44" s="4"/>
    </row>
    <row r="45" spans="1:9" x14ac:dyDescent="0.25">
      <c r="B45" s="66" t="s">
        <v>116</v>
      </c>
      <c r="C45" s="4"/>
      <c r="D45" s="4"/>
      <c r="E45" s="4"/>
      <c r="F45" s="4"/>
    </row>
  </sheetData>
  <mergeCells count="10">
    <mergeCell ref="A1:F1"/>
    <mergeCell ref="A2:F2"/>
    <mergeCell ref="F26:F30"/>
    <mergeCell ref="F6:F11"/>
    <mergeCell ref="F15:F18"/>
    <mergeCell ref="F21:F24"/>
    <mergeCell ref="E6:E12"/>
    <mergeCell ref="E15:E18"/>
    <mergeCell ref="E21:E22"/>
    <mergeCell ref="E25:E28"/>
  </mergeCells>
  <printOptions horizontalCentered="1"/>
  <pageMargins left="0.45" right="0.45" top="0.75" bottom="0.75" header="0.3" footer="0.3"/>
  <pageSetup scale="91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D7" sqref="D7"/>
    </sheetView>
  </sheetViews>
  <sheetFormatPr defaultRowHeight="15" x14ac:dyDescent="0.25"/>
  <cols>
    <col min="1" max="1" width="39.42578125" customWidth="1"/>
    <col min="2" max="2" width="27.28515625" customWidth="1"/>
    <col min="3" max="3" width="16" customWidth="1"/>
  </cols>
  <sheetData>
    <row r="1" spans="1:4" ht="23.25" x14ac:dyDescent="0.35">
      <c r="A1" s="134" t="s">
        <v>21</v>
      </c>
      <c r="B1" s="134"/>
      <c r="C1" s="134"/>
      <c r="D1" s="134"/>
    </row>
    <row r="2" spans="1:4" ht="18" x14ac:dyDescent="0.25">
      <c r="A2" s="135" t="s">
        <v>35</v>
      </c>
      <c r="B2" s="135"/>
      <c r="C2" s="135"/>
      <c r="D2" s="135"/>
    </row>
    <row r="3" spans="1:4" ht="11.25" customHeight="1" x14ac:dyDescent="0.25">
      <c r="A3" s="40"/>
      <c r="B3" s="40"/>
      <c r="C3" s="40"/>
      <c r="D3" s="40"/>
    </row>
    <row r="4" spans="1:4" ht="16.5" thickBot="1" x14ac:dyDescent="0.3">
      <c r="A4" s="41" t="s">
        <v>60</v>
      </c>
      <c r="B4" s="42" t="s">
        <v>1</v>
      </c>
      <c r="C4" s="42" t="s">
        <v>2</v>
      </c>
    </row>
    <row r="5" spans="1:4" ht="16.5" thickTop="1" x14ac:dyDescent="0.25">
      <c r="A5" s="43" t="s">
        <v>22</v>
      </c>
      <c r="B5" s="44">
        <v>42228</v>
      </c>
      <c r="C5" s="45" t="s">
        <v>2</v>
      </c>
    </row>
    <row r="6" spans="1:4" ht="18" customHeight="1" x14ac:dyDescent="0.25">
      <c r="A6" s="145" t="s">
        <v>47</v>
      </c>
      <c r="B6" s="146"/>
      <c r="C6" s="147"/>
    </row>
    <row r="7" spans="1:4" ht="18" customHeight="1" x14ac:dyDescent="0.25">
      <c r="A7" s="46" t="s">
        <v>3</v>
      </c>
      <c r="B7" s="51" t="s">
        <v>41</v>
      </c>
      <c r="C7" s="47">
        <v>16</v>
      </c>
    </row>
    <row r="8" spans="1:4" ht="18" customHeight="1" x14ac:dyDescent="0.25">
      <c r="A8" s="46" t="s">
        <v>5</v>
      </c>
      <c r="B8" s="51" t="s">
        <v>59</v>
      </c>
      <c r="C8" s="47">
        <v>48</v>
      </c>
    </row>
    <row r="9" spans="1:4" ht="18" customHeight="1" x14ac:dyDescent="0.25">
      <c r="A9" s="46" t="s">
        <v>6</v>
      </c>
      <c r="B9" s="51" t="s">
        <v>61</v>
      </c>
      <c r="C9" s="47">
        <v>40</v>
      </c>
    </row>
    <row r="10" spans="1:4" ht="18" customHeight="1" x14ac:dyDescent="0.25">
      <c r="A10" s="46" t="s">
        <v>7</v>
      </c>
      <c r="B10" s="51" t="s">
        <v>62</v>
      </c>
      <c r="C10" s="47">
        <v>40</v>
      </c>
    </row>
    <row r="11" spans="1:4" ht="18" customHeight="1" thickBot="1" x14ac:dyDescent="0.3">
      <c r="A11" s="143" t="s">
        <v>8</v>
      </c>
      <c r="B11" s="144"/>
      <c r="C11" s="48">
        <f>SUM(C7:C10)</f>
        <v>144</v>
      </c>
    </row>
    <row r="12" spans="1:4" ht="20.25" customHeight="1" thickTop="1" thickBot="1" x14ac:dyDescent="0.3">
      <c r="A12" s="38"/>
      <c r="B12" s="38"/>
      <c r="C12" s="38"/>
      <c r="D12" s="4"/>
    </row>
    <row r="13" spans="1:4" s="4" customFormat="1" ht="18" customHeight="1" thickTop="1" x14ac:dyDescent="0.25">
      <c r="A13" s="150" t="s">
        <v>48</v>
      </c>
      <c r="B13" s="151"/>
      <c r="C13" s="152"/>
    </row>
    <row r="14" spans="1:4" ht="18" customHeight="1" x14ac:dyDescent="0.25">
      <c r="A14" s="46" t="s">
        <v>9</v>
      </c>
      <c r="B14" s="51" t="s">
        <v>63</v>
      </c>
      <c r="C14" s="47">
        <v>48</v>
      </c>
    </row>
    <row r="15" spans="1:4" ht="18" customHeight="1" x14ac:dyDescent="0.25">
      <c r="A15" s="46" t="s">
        <v>11</v>
      </c>
      <c r="B15" s="51" t="s">
        <v>64</v>
      </c>
      <c r="C15" s="47">
        <v>60</v>
      </c>
    </row>
    <row r="16" spans="1:4" ht="18" customHeight="1" x14ac:dyDescent="0.25">
      <c r="A16" s="46" t="s">
        <v>12</v>
      </c>
      <c r="B16" s="51" t="s">
        <v>65</v>
      </c>
      <c r="C16" s="49">
        <v>48</v>
      </c>
    </row>
    <row r="17" spans="1:4" ht="18" customHeight="1" thickBot="1" x14ac:dyDescent="0.3">
      <c r="A17" s="143" t="s">
        <v>8</v>
      </c>
      <c r="B17" s="144"/>
      <c r="C17" s="48">
        <f>SUM(C14:C16)</f>
        <v>156</v>
      </c>
    </row>
    <row r="18" spans="1:4" ht="20.25" customHeight="1" thickTop="1" thickBot="1" x14ac:dyDescent="0.3">
      <c r="A18" s="38"/>
      <c r="B18" s="38"/>
      <c r="C18" s="38"/>
      <c r="D18" s="4"/>
    </row>
    <row r="19" spans="1:4" s="4" customFormat="1" ht="18" customHeight="1" thickTop="1" x14ac:dyDescent="0.25">
      <c r="A19" s="150" t="s">
        <v>49</v>
      </c>
      <c r="B19" s="151"/>
      <c r="C19" s="152"/>
    </row>
    <row r="20" spans="1:4" ht="18" customHeight="1" x14ac:dyDescent="0.25">
      <c r="A20" s="46" t="s">
        <v>13</v>
      </c>
      <c r="B20" s="51" t="s">
        <v>66</v>
      </c>
      <c r="C20" s="49">
        <v>32</v>
      </c>
    </row>
    <row r="21" spans="1:4" ht="18" customHeight="1" x14ac:dyDescent="0.25">
      <c r="A21" s="46" t="s">
        <v>15</v>
      </c>
      <c r="B21" s="51" t="s">
        <v>67</v>
      </c>
      <c r="C21" s="47">
        <v>64</v>
      </c>
    </row>
    <row r="22" spans="1:4" ht="18" customHeight="1" x14ac:dyDescent="0.25">
      <c r="A22" s="46" t="s">
        <v>16</v>
      </c>
      <c r="B22" s="51" t="s">
        <v>68</v>
      </c>
      <c r="C22" s="47">
        <v>48</v>
      </c>
    </row>
    <row r="23" spans="1:4" ht="18" customHeight="1" thickBot="1" x14ac:dyDescent="0.3">
      <c r="A23" s="143" t="s">
        <v>8</v>
      </c>
      <c r="B23" s="144"/>
      <c r="C23" s="48">
        <f>SUM(C20:C22)</f>
        <v>144</v>
      </c>
    </row>
    <row r="24" spans="1:4" ht="20.25" customHeight="1" thickTop="1" thickBot="1" x14ac:dyDescent="0.3">
      <c r="A24" s="38"/>
      <c r="B24" s="38"/>
      <c r="C24" s="38"/>
      <c r="D24" s="4"/>
    </row>
    <row r="25" spans="1:4" ht="18" customHeight="1" thickTop="1" x14ac:dyDescent="0.25">
      <c r="A25" s="150" t="s">
        <v>50</v>
      </c>
      <c r="B25" s="151"/>
      <c r="C25" s="152"/>
    </row>
    <row r="26" spans="1:4" ht="18" customHeight="1" x14ac:dyDescent="0.25">
      <c r="A26" s="46" t="s">
        <v>17</v>
      </c>
      <c r="B26" s="51" t="s">
        <v>42</v>
      </c>
      <c r="C26" s="47">
        <v>48</v>
      </c>
    </row>
    <row r="27" spans="1:4" ht="18" customHeight="1" x14ac:dyDescent="0.25">
      <c r="A27" s="46" t="s">
        <v>24</v>
      </c>
      <c r="B27" s="51" t="s">
        <v>43</v>
      </c>
      <c r="C27" s="47">
        <v>16</v>
      </c>
    </row>
    <row r="28" spans="1:4" ht="18" customHeight="1" x14ac:dyDescent="0.25">
      <c r="A28" s="46" t="s">
        <v>25</v>
      </c>
      <c r="B28" s="51" t="s">
        <v>44</v>
      </c>
      <c r="C28" s="47">
        <v>64</v>
      </c>
    </row>
    <row r="29" spans="1:4" ht="18" customHeight="1" x14ac:dyDescent="0.25">
      <c r="A29" s="50" t="s">
        <v>26</v>
      </c>
      <c r="B29" s="51" t="s">
        <v>45</v>
      </c>
      <c r="C29" s="47">
        <v>24</v>
      </c>
    </row>
    <row r="30" spans="1:4" ht="18" customHeight="1" x14ac:dyDescent="0.25">
      <c r="A30" s="46" t="s">
        <v>19</v>
      </c>
      <c r="B30" s="52" t="s">
        <v>46</v>
      </c>
      <c r="C30" s="47">
        <v>4</v>
      </c>
    </row>
    <row r="31" spans="1:4" ht="18" customHeight="1" x14ac:dyDescent="0.25">
      <c r="A31" s="138" t="s">
        <v>8</v>
      </c>
      <c r="B31" s="139"/>
      <c r="C31" s="47">
        <f>SUM(C26:C30)</f>
        <v>156</v>
      </c>
    </row>
    <row r="32" spans="1:4" ht="18" customHeight="1" x14ac:dyDescent="0.25">
      <c r="A32" s="140" t="s">
        <v>55</v>
      </c>
      <c r="B32" s="141"/>
      <c r="C32" s="142"/>
    </row>
    <row r="33" spans="1:3" ht="18" customHeight="1" thickBot="1" x14ac:dyDescent="0.3">
      <c r="A33" s="136" t="s">
        <v>23</v>
      </c>
      <c r="B33" s="137"/>
      <c r="C33" s="48">
        <f>(C11+C17+C23+C31)</f>
        <v>600</v>
      </c>
    </row>
    <row r="34" spans="1:3" ht="7.5" customHeight="1" thickTop="1" x14ac:dyDescent="0.25">
      <c r="A34" s="37"/>
      <c r="B34" s="37"/>
      <c r="C34" s="37"/>
    </row>
    <row r="35" spans="1:3" ht="15.75" x14ac:dyDescent="0.25">
      <c r="A35" s="35" t="s">
        <v>51</v>
      </c>
      <c r="B35" s="35" t="s">
        <v>52</v>
      </c>
      <c r="C35" s="37"/>
    </row>
    <row r="36" spans="1:3" ht="15.75" x14ac:dyDescent="0.25">
      <c r="A36" s="35" t="s">
        <v>53</v>
      </c>
      <c r="B36" s="35" t="s">
        <v>54</v>
      </c>
      <c r="C36" s="37"/>
    </row>
    <row r="37" spans="1:3" ht="7.5" customHeight="1" x14ac:dyDescent="0.25">
      <c r="A37" s="35"/>
      <c r="B37" s="35"/>
      <c r="C37" s="37"/>
    </row>
    <row r="38" spans="1:3" ht="15.75" x14ac:dyDescent="0.25">
      <c r="A38" s="34" t="s">
        <v>29</v>
      </c>
      <c r="B38" s="34"/>
      <c r="C38" s="37"/>
    </row>
    <row r="39" spans="1:3" ht="15.75" x14ac:dyDescent="0.25">
      <c r="A39" s="34" t="s">
        <v>30</v>
      </c>
      <c r="B39" s="34"/>
      <c r="C39" s="37"/>
    </row>
    <row r="40" spans="1:3" ht="15.75" x14ac:dyDescent="0.25">
      <c r="A40" s="149" t="s">
        <v>34</v>
      </c>
      <c r="B40" s="149"/>
      <c r="C40" s="37"/>
    </row>
    <row r="41" spans="1:3" ht="7.5" customHeight="1" x14ac:dyDescent="0.25">
      <c r="A41" s="34"/>
      <c r="B41" s="34"/>
      <c r="C41" s="37"/>
    </row>
    <row r="42" spans="1:3" ht="15.75" x14ac:dyDescent="0.25">
      <c r="A42" s="35" t="s">
        <v>56</v>
      </c>
      <c r="B42" s="39"/>
      <c r="C42" s="37"/>
    </row>
    <row r="43" spans="1:3" ht="15.75" x14ac:dyDescent="0.25">
      <c r="A43" s="35" t="s">
        <v>57</v>
      </c>
      <c r="B43" s="39"/>
      <c r="C43" s="37"/>
    </row>
    <row r="44" spans="1:3" ht="15.75" x14ac:dyDescent="0.25">
      <c r="A44" s="35" t="s">
        <v>58</v>
      </c>
      <c r="B44" s="39"/>
      <c r="C44" s="37"/>
    </row>
    <row r="45" spans="1:3" ht="15.75" x14ac:dyDescent="0.25">
      <c r="A45" s="148" t="s">
        <v>32</v>
      </c>
      <c r="B45" s="148"/>
      <c r="C45" s="37"/>
    </row>
    <row r="46" spans="1:3" ht="15.75" x14ac:dyDescent="0.25">
      <c r="A46" s="36"/>
      <c r="B46" s="36"/>
      <c r="C46" s="36"/>
    </row>
  </sheetData>
  <mergeCells count="14">
    <mergeCell ref="A45:B45"/>
    <mergeCell ref="A40:B40"/>
    <mergeCell ref="A13:C13"/>
    <mergeCell ref="A19:C19"/>
    <mergeCell ref="A25:C25"/>
    <mergeCell ref="A1:D1"/>
    <mergeCell ref="A2:D2"/>
    <mergeCell ref="A33:B33"/>
    <mergeCell ref="A31:B31"/>
    <mergeCell ref="A32:C32"/>
    <mergeCell ref="A11:B11"/>
    <mergeCell ref="A17:B17"/>
    <mergeCell ref="A23:B23"/>
    <mergeCell ref="A6:C6"/>
  </mergeCells>
  <pageMargins left="0.7" right="0.7" top="0.5" bottom="0.2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5" workbookViewId="0">
      <selection activeCell="C45" sqref="C45:C49"/>
    </sheetView>
  </sheetViews>
  <sheetFormatPr defaultRowHeight="15" x14ac:dyDescent="0.25"/>
  <cols>
    <col min="1" max="1" width="41" customWidth="1"/>
    <col min="2" max="2" width="18.28515625" customWidth="1"/>
    <col min="3" max="3" width="10.85546875" customWidth="1"/>
    <col min="4" max="4" width="10.28515625" bestFit="1" customWidth="1"/>
    <col min="5" max="5" width="10.5703125" bestFit="1" customWidth="1"/>
    <col min="6" max="6" width="10.5703125" style="18" hidden="1" customWidth="1"/>
    <col min="7" max="7" width="14.85546875" bestFit="1" customWidth="1"/>
    <col min="9" max="10" width="10.5703125" hidden="1" customWidth="1"/>
  </cols>
  <sheetData>
    <row r="1" spans="1:9" ht="24" thickTop="1" x14ac:dyDescent="0.35">
      <c r="A1" s="128" t="s">
        <v>21</v>
      </c>
      <c r="B1" s="129"/>
      <c r="C1" s="129"/>
      <c r="D1" s="129"/>
      <c r="E1" s="129"/>
      <c r="F1" s="129"/>
      <c r="G1" s="130"/>
    </row>
    <row r="2" spans="1:9" ht="18.75" x14ac:dyDescent="0.3">
      <c r="A2" s="153" t="s">
        <v>35</v>
      </c>
      <c r="B2" s="154"/>
      <c r="C2" s="154"/>
      <c r="D2" s="154"/>
      <c r="E2" s="154"/>
      <c r="F2" s="154"/>
      <c r="G2" s="155"/>
    </row>
    <row r="3" spans="1:9" x14ac:dyDescent="0.25">
      <c r="A3" s="2"/>
      <c r="B3" s="3"/>
      <c r="C3" s="3"/>
      <c r="D3" s="3"/>
      <c r="E3" s="3"/>
      <c r="F3" s="13"/>
      <c r="G3" s="7"/>
    </row>
    <row r="4" spans="1:9" ht="32.25" thickBot="1" x14ac:dyDescent="0.3">
      <c r="A4" s="5" t="s">
        <v>0</v>
      </c>
      <c r="B4" s="6" t="s">
        <v>1</v>
      </c>
      <c r="C4" s="56" t="s">
        <v>74</v>
      </c>
      <c r="D4" s="6" t="s">
        <v>73</v>
      </c>
      <c r="E4" s="6" t="s">
        <v>31</v>
      </c>
      <c r="F4" s="14" t="s">
        <v>31</v>
      </c>
      <c r="G4" s="7"/>
    </row>
    <row r="5" spans="1:9" ht="16.5" thickTop="1" thickBot="1" x14ac:dyDescent="0.3">
      <c r="A5" s="24" t="s">
        <v>22</v>
      </c>
      <c r="B5" s="25">
        <v>42228</v>
      </c>
      <c r="C5" s="23"/>
      <c r="D5" s="53"/>
      <c r="E5" s="53"/>
      <c r="F5" s="22" t="s">
        <v>33</v>
      </c>
      <c r="G5" s="7"/>
    </row>
    <row r="6" spans="1:9" ht="16.5" thickTop="1" thickBot="1" x14ac:dyDescent="0.3">
      <c r="A6" s="26" t="s">
        <v>3</v>
      </c>
      <c r="B6" s="60" t="s">
        <v>78</v>
      </c>
      <c r="C6" s="57">
        <v>16</v>
      </c>
      <c r="D6" s="27">
        <v>8</v>
      </c>
      <c r="E6" s="28">
        <v>107</v>
      </c>
      <c r="F6" s="28">
        <f>8*13.26</f>
        <v>106.08</v>
      </c>
      <c r="G6" s="124" t="s">
        <v>4</v>
      </c>
      <c r="I6" s="21">
        <v>210</v>
      </c>
    </row>
    <row r="7" spans="1:9" ht="16.5" thickTop="1" thickBot="1" x14ac:dyDescent="0.3">
      <c r="A7" s="26" t="s">
        <v>5</v>
      </c>
      <c r="B7" s="60" t="s">
        <v>79</v>
      </c>
      <c r="C7" s="57">
        <v>48</v>
      </c>
      <c r="D7" s="27">
        <v>48</v>
      </c>
      <c r="E7" s="28">
        <v>598</v>
      </c>
      <c r="F7" s="28">
        <f>586*1.02</f>
        <v>597.72</v>
      </c>
      <c r="G7" s="124"/>
      <c r="I7" s="21">
        <v>592</v>
      </c>
    </row>
    <row r="8" spans="1:9" ht="16.5" thickTop="1" thickBot="1" x14ac:dyDescent="0.3">
      <c r="A8" s="26" t="s">
        <v>72</v>
      </c>
      <c r="B8" s="61">
        <v>42257</v>
      </c>
      <c r="C8" s="57">
        <v>4</v>
      </c>
      <c r="D8" s="27">
        <v>4</v>
      </c>
      <c r="E8" s="28">
        <v>60</v>
      </c>
      <c r="F8" s="28"/>
      <c r="G8" s="124"/>
      <c r="I8" s="21"/>
    </row>
    <row r="9" spans="1:9" ht="16.5" thickTop="1" thickBot="1" x14ac:dyDescent="0.3">
      <c r="A9" s="26" t="s">
        <v>6</v>
      </c>
      <c r="B9" s="60" t="s">
        <v>76</v>
      </c>
      <c r="C9" s="57">
        <v>40</v>
      </c>
      <c r="D9" s="27">
        <v>40</v>
      </c>
      <c r="E9" s="28">
        <v>517</v>
      </c>
      <c r="F9" s="28">
        <f>507*1.02</f>
        <v>517.14</v>
      </c>
      <c r="G9" s="124"/>
      <c r="I9" s="21">
        <v>512</v>
      </c>
    </row>
    <row r="10" spans="1:9" ht="16.5" thickTop="1" thickBot="1" x14ac:dyDescent="0.3">
      <c r="A10" s="26" t="s">
        <v>7</v>
      </c>
      <c r="B10" s="60" t="s">
        <v>77</v>
      </c>
      <c r="C10" s="57">
        <v>40</v>
      </c>
      <c r="D10" s="27">
        <v>48</v>
      </c>
      <c r="E10" s="28">
        <v>664</v>
      </c>
      <c r="F10" s="28">
        <f>13.84*48</f>
        <v>664.31999999999994</v>
      </c>
      <c r="G10" s="124"/>
      <c r="I10" s="21">
        <v>548</v>
      </c>
    </row>
    <row r="11" spans="1:9" ht="16.5" thickTop="1" thickBot="1" x14ac:dyDescent="0.3">
      <c r="A11" s="26" t="s">
        <v>8</v>
      </c>
      <c r="B11" s="60"/>
      <c r="C11" s="57">
        <f>SUM(C6:C10)</f>
        <v>148</v>
      </c>
      <c r="D11" s="27">
        <f>SUM(D6:D10)</f>
        <v>148</v>
      </c>
      <c r="E11" s="28"/>
      <c r="F11" s="28"/>
      <c r="G11" s="124"/>
      <c r="I11" s="21"/>
    </row>
    <row r="12" spans="1:9" ht="16.5" thickTop="1" thickBot="1" x14ac:dyDescent="0.3">
      <c r="A12" s="26"/>
      <c r="B12" s="60"/>
      <c r="C12" s="57"/>
      <c r="D12" s="27"/>
      <c r="E12" s="28"/>
      <c r="F12" s="28"/>
      <c r="G12" s="7"/>
      <c r="I12" s="21"/>
    </row>
    <row r="13" spans="1:9" ht="16.5" thickTop="1" thickBot="1" x14ac:dyDescent="0.3">
      <c r="A13" s="26" t="s">
        <v>9</v>
      </c>
      <c r="B13" s="60" t="s">
        <v>80</v>
      </c>
      <c r="C13" s="57">
        <v>48</v>
      </c>
      <c r="D13" s="27">
        <v>48</v>
      </c>
      <c r="E13" s="28">
        <v>688</v>
      </c>
      <c r="F13" s="28">
        <f>675*1.02</f>
        <v>688.5</v>
      </c>
      <c r="G13" s="124" t="s">
        <v>10</v>
      </c>
      <c r="I13" s="21">
        <v>682</v>
      </c>
    </row>
    <row r="14" spans="1:9" ht="16.5" thickTop="1" thickBot="1" x14ac:dyDescent="0.3">
      <c r="A14" s="26" t="s">
        <v>11</v>
      </c>
      <c r="B14" s="60" t="s">
        <v>81</v>
      </c>
      <c r="C14" s="57">
        <v>60</v>
      </c>
      <c r="D14" s="27">
        <v>60</v>
      </c>
      <c r="E14" s="28">
        <v>896</v>
      </c>
      <c r="F14" s="28">
        <f>878*1.02</f>
        <v>895.56000000000006</v>
      </c>
      <c r="G14" s="124"/>
      <c r="I14" s="21">
        <v>887</v>
      </c>
    </row>
    <row r="15" spans="1:9" ht="16.5" thickTop="1" thickBot="1" x14ac:dyDescent="0.3">
      <c r="A15" s="26" t="s">
        <v>12</v>
      </c>
      <c r="B15" s="60" t="s">
        <v>82</v>
      </c>
      <c r="C15" s="57">
        <v>48</v>
      </c>
      <c r="D15" s="29">
        <v>48</v>
      </c>
      <c r="E15" s="54">
        <v>532</v>
      </c>
      <c r="F15" s="28">
        <f>522*1.02</f>
        <v>532.44000000000005</v>
      </c>
      <c r="G15" s="124"/>
      <c r="I15" s="21">
        <v>527</v>
      </c>
    </row>
    <row r="16" spans="1:9" ht="16.5" thickTop="1" thickBot="1" x14ac:dyDescent="0.3">
      <c r="A16" s="26" t="s">
        <v>8</v>
      </c>
      <c r="B16" s="60"/>
      <c r="C16" s="57">
        <f>SUM(C13:C15)</f>
        <v>156</v>
      </c>
      <c r="D16" s="27">
        <f>SUM(D13:D15)</f>
        <v>156</v>
      </c>
      <c r="E16" s="28"/>
      <c r="F16" s="28"/>
      <c r="G16" s="124"/>
      <c r="I16" s="21"/>
    </row>
    <row r="17" spans="1:10" ht="16.5" thickTop="1" thickBot="1" x14ac:dyDescent="0.3">
      <c r="A17" s="26"/>
      <c r="B17" s="60"/>
      <c r="C17" s="57"/>
      <c r="D17" s="27"/>
      <c r="E17" s="28"/>
      <c r="F17" s="28"/>
      <c r="G17" s="7"/>
      <c r="I17" s="21"/>
    </row>
    <row r="18" spans="1:10" ht="16.5" thickTop="1" thickBot="1" x14ac:dyDescent="0.3">
      <c r="A18" s="26" t="s">
        <v>13</v>
      </c>
      <c r="B18" s="60" t="s">
        <v>83</v>
      </c>
      <c r="C18" s="57">
        <v>32</v>
      </c>
      <c r="D18" s="29">
        <v>32</v>
      </c>
      <c r="E18" s="54">
        <v>449</v>
      </c>
      <c r="F18" s="28">
        <f>440*1.02</f>
        <v>448.8</v>
      </c>
      <c r="G18" s="133" t="s">
        <v>14</v>
      </c>
      <c r="I18" s="21">
        <v>440</v>
      </c>
    </row>
    <row r="19" spans="1:10" ht="16.5" thickTop="1" thickBot="1" x14ac:dyDescent="0.3">
      <c r="A19" s="26" t="s">
        <v>75</v>
      </c>
      <c r="B19" s="60" t="s">
        <v>84</v>
      </c>
      <c r="C19" s="57">
        <v>64</v>
      </c>
      <c r="D19" s="27">
        <v>64</v>
      </c>
      <c r="E19" s="28">
        <v>808</v>
      </c>
      <c r="F19" s="28">
        <f>792*1.02</f>
        <v>807.84</v>
      </c>
      <c r="G19" s="133"/>
      <c r="I19" s="21">
        <v>800</v>
      </c>
    </row>
    <row r="20" spans="1:10" ht="16.5" thickTop="1" thickBot="1" x14ac:dyDescent="0.3">
      <c r="A20" s="26" t="s">
        <v>16</v>
      </c>
      <c r="B20" s="60" t="s">
        <v>85</v>
      </c>
      <c r="C20" s="57">
        <v>48</v>
      </c>
      <c r="D20" s="27">
        <v>48</v>
      </c>
      <c r="E20" s="28">
        <v>996</v>
      </c>
      <c r="F20" s="28">
        <f>976*1.02</f>
        <v>995.52</v>
      </c>
      <c r="G20" s="133"/>
      <c r="I20" s="21">
        <v>986</v>
      </c>
    </row>
    <row r="21" spans="1:10" ht="16.5" thickTop="1" thickBot="1" x14ac:dyDescent="0.3">
      <c r="A21" s="26" t="s">
        <v>8</v>
      </c>
      <c r="B21" s="60" t="s">
        <v>36</v>
      </c>
      <c r="C21" s="57">
        <f>SUM(C18:C20)</f>
        <v>144</v>
      </c>
      <c r="D21" s="27">
        <f>SUM(D18:D20)</f>
        <v>144</v>
      </c>
      <c r="E21" s="28"/>
      <c r="F21" s="28"/>
      <c r="G21" s="133"/>
      <c r="I21" s="21"/>
    </row>
    <row r="22" spans="1:10" ht="16.5" thickTop="1" thickBot="1" x14ac:dyDescent="0.3">
      <c r="A22" s="26"/>
      <c r="B22" s="62"/>
      <c r="C22" s="58"/>
      <c r="D22" s="26"/>
      <c r="E22" s="30"/>
      <c r="F22" s="30"/>
      <c r="G22" s="124" t="s">
        <v>18</v>
      </c>
      <c r="I22" s="21"/>
    </row>
    <row r="23" spans="1:10" ht="16.5" thickTop="1" thickBot="1" x14ac:dyDescent="0.3">
      <c r="A23" s="26" t="s">
        <v>17</v>
      </c>
      <c r="B23" s="60" t="s">
        <v>86</v>
      </c>
      <c r="C23" s="57">
        <v>48</v>
      </c>
      <c r="D23" s="27">
        <v>48</v>
      </c>
      <c r="E23" s="28">
        <v>938</v>
      </c>
      <c r="F23" s="30">
        <f>920*1.02</f>
        <v>938.4</v>
      </c>
      <c r="G23" s="124"/>
      <c r="I23" s="21">
        <v>929</v>
      </c>
    </row>
    <row r="24" spans="1:10" ht="16.5" thickTop="1" thickBot="1" x14ac:dyDescent="0.3">
      <c r="A24" s="26" t="s">
        <v>24</v>
      </c>
      <c r="B24" s="60" t="s">
        <v>87</v>
      </c>
      <c r="C24" s="57">
        <v>16</v>
      </c>
      <c r="D24" s="27">
        <v>16</v>
      </c>
      <c r="E24" s="28">
        <v>469</v>
      </c>
      <c r="F24" s="28">
        <f>460*1.02</f>
        <v>469.2</v>
      </c>
      <c r="G24" s="124"/>
      <c r="I24" s="21">
        <v>465</v>
      </c>
    </row>
    <row r="25" spans="1:10" ht="16.5" thickTop="1" thickBot="1" x14ac:dyDescent="0.3">
      <c r="A25" s="31" t="s">
        <v>26</v>
      </c>
      <c r="B25" s="60" t="s">
        <v>37</v>
      </c>
      <c r="C25" s="57">
        <v>24</v>
      </c>
      <c r="D25" s="27">
        <v>24</v>
      </c>
      <c r="E25" s="28">
        <v>340</v>
      </c>
      <c r="F25" s="28">
        <f>331*1.02</f>
        <v>337.62</v>
      </c>
      <c r="G25" s="124"/>
      <c r="I25" s="21">
        <v>334</v>
      </c>
    </row>
    <row r="26" spans="1:10" ht="16.5" thickTop="1" thickBot="1" x14ac:dyDescent="0.3">
      <c r="A26" s="26" t="s">
        <v>25</v>
      </c>
      <c r="B26" s="60" t="s">
        <v>88</v>
      </c>
      <c r="C26" s="57">
        <v>60</v>
      </c>
      <c r="D26" s="27">
        <v>60</v>
      </c>
      <c r="E26" s="28">
        <v>738</v>
      </c>
      <c r="F26" s="28">
        <f>763*1.02</f>
        <v>778.26</v>
      </c>
      <c r="G26" s="124"/>
      <c r="I26" s="21">
        <v>771</v>
      </c>
    </row>
    <row r="27" spans="1:10" ht="16.5" thickTop="1" thickBot="1" x14ac:dyDescent="0.3">
      <c r="A27" s="26" t="s">
        <v>71</v>
      </c>
      <c r="B27" s="63">
        <v>42509</v>
      </c>
      <c r="C27" s="57">
        <v>4</v>
      </c>
      <c r="D27" s="27">
        <v>4</v>
      </c>
      <c r="E27" s="28">
        <v>60</v>
      </c>
      <c r="F27" s="28">
        <f>79*1.02</f>
        <v>80.58</v>
      </c>
      <c r="G27" s="124"/>
      <c r="I27" s="21">
        <v>80</v>
      </c>
    </row>
    <row r="28" spans="1:10" ht="16.5" thickTop="1" thickBot="1" x14ac:dyDescent="0.3">
      <c r="A28" s="26" t="s">
        <v>8</v>
      </c>
      <c r="B28" s="60"/>
      <c r="C28" s="57">
        <f>SUM(C23:C27)</f>
        <v>152</v>
      </c>
      <c r="D28" s="27">
        <f>SUM(D23:D27)</f>
        <v>152</v>
      </c>
      <c r="E28" s="28"/>
      <c r="F28" s="28"/>
      <c r="G28" s="7"/>
      <c r="I28" s="21">
        <f>SUM(I6:I27)</f>
        <v>8763</v>
      </c>
      <c r="J28" s="21">
        <f>8763/4</f>
        <v>2190.75</v>
      </c>
    </row>
    <row r="29" spans="1:10" ht="16.5" thickTop="1" thickBot="1" x14ac:dyDescent="0.3">
      <c r="A29" s="26"/>
      <c r="B29" s="60"/>
      <c r="C29" s="57"/>
      <c r="D29" s="27"/>
      <c r="E29" s="28"/>
      <c r="F29" s="28"/>
      <c r="G29" s="7"/>
      <c r="I29" s="21"/>
    </row>
    <row r="30" spans="1:10" ht="16.5" thickTop="1" thickBot="1" x14ac:dyDescent="0.3">
      <c r="A30" s="26" t="s">
        <v>20</v>
      </c>
      <c r="B30" s="32">
        <v>42515</v>
      </c>
      <c r="C30" s="59" t="s">
        <v>36</v>
      </c>
      <c r="D30" s="33"/>
      <c r="E30" s="28"/>
      <c r="F30" s="28"/>
      <c r="G30" s="7"/>
      <c r="I30" s="21"/>
    </row>
    <row r="31" spans="1:10" ht="16.5" thickTop="1" thickBot="1" x14ac:dyDescent="0.3">
      <c r="A31" s="26" t="s">
        <v>23</v>
      </c>
      <c r="B31" s="27"/>
      <c r="C31" s="57">
        <f>(C11+C16+C21+C28)</f>
        <v>600</v>
      </c>
      <c r="D31" s="27">
        <f>SUM(D28+D21+D16+D11)</f>
        <v>600</v>
      </c>
      <c r="E31" s="28">
        <f>SUM(E6:E30)</f>
        <v>8860</v>
      </c>
      <c r="F31" s="28">
        <f>SUM(F6:F30)</f>
        <v>8857.98</v>
      </c>
      <c r="G31" s="15"/>
      <c r="I31" s="21"/>
      <c r="J31" s="21"/>
    </row>
    <row r="32" spans="1:10" ht="15.75" thickTop="1" x14ac:dyDescent="0.25">
      <c r="A32" s="2" t="s">
        <v>69</v>
      </c>
      <c r="B32" s="3"/>
      <c r="C32" s="3"/>
      <c r="D32" s="3"/>
      <c r="E32" s="13">
        <v>375</v>
      </c>
      <c r="F32" s="13"/>
      <c r="G32" s="15"/>
      <c r="I32" s="21"/>
      <c r="J32" s="21"/>
    </row>
    <row r="33" spans="1:10" ht="15.75" thickBot="1" x14ac:dyDescent="0.3">
      <c r="A33" s="2" t="s">
        <v>89</v>
      </c>
      <c r="B33" s="3"/>
      <c r="C33" s="3"/>
      <c r="D33" s="3"/>
      <c r="E33" s="55">
        <f>E32+E31</f>
        <v>9235</v>
      </c>
      <c r="F33" s="13"/>
      <c r="G33" s="15"/>
      <c r="I33" s="21"/>
      <c r="J33" s="21"/>
    </row>
    <row r="34" spans="1:10" ht="15.75" thickTop="1" x14ac:dyDescent="0.25">
      <c r="A34" s="2"/>
      <c r="B34" s="4"/>
      <c r="C34" s="4"/>
      <c r="D34" s="4"/>
      <c r="E34" s="4"/>
      <c r="F34" s="16"/>
      <c r="G34" s="7"/>
    </row>
    <row r="35" spans="1:10" x14ac:dyDescent="0.25">
      <c r="A35" s="2" t="s">
        <v>38</v>
      </c>
      <c r="B35" s="4"/>
      <c r="C35" s="4"/>
      <c r="D35" s="4"/>
      <c r="E35" s="4"/>
      <c r="F35" s="16"/>
      <c r="G35" s="7"/>
    </row>
    <row r="36" spans="1:10" x14ac:dyDescent="0.25">
      <c r="A36" s="2" t="s">
        <v>70</v>
      </c>
      <c r="B36" s="4"/>
      <c r="C36" s="4"/>
      <c r="D36" s="4"/>
      <c r="E36" s="4"/>
      <c r="F36" s="16"/>
      <c r="G36" s="7"/>
    </row>
    <row r="37" spans="1:10" x14ac:dyDescent="0.25">
      <c r="A37" s="2" t="s">
        <v>39</v>
      </c>
      <c r="B37" s="4"/>
      <c r="C37" s="4"/>
      <c r="D37" s="4"/>
      <c r="E37" s="4"/>
      <c r="F37" s="16"/>
      <c r="G37" s="7"/>
    </row>
    <row r="38" spans="1:10" x14ac:dyDescent="0.25">
      <c r="A38" s="2" t="s">
        <v>40</v>
      </c>
      <c r="B38" s="4"/>
      <c r="C38" s="4"/>
      <c r="D38" s="4"/>
      <c r="E38" s="4"/>
      <c r="F38" s="16"/>
      <c r="G38" s="7"/>
    </row>
    <row r="39" spans="1:10" ht="15.75" thickBot="1" x14ac:dyDescent="0.3">
      <c r="A39" s="8"/>
      <c r="B39" s="9"/>
      <c r="C39" s="9"/>
      <c r="D39" s="9"/>
      <c r="E39" s="9"/>
      <c r="F39" s="17"/>
      <c r="G39" s="10"/>
    </row>
    <row r="40" spans="1:10" ht="7.5" customHeight="1" thickTop="1" x14ac:dyDescent="0.25">
      <c r="C40" s="4"/>
      <c r="D40" s="4"/>
      <c r="E40" s="4"/>
      <c r="F40" s="16"/>
      <c r="G40" s="1"/>
    </row>
    <row r="41" spans="1:10" x14ac:dyDescent="0.25">
      <c r="A41" t="s">
        <v>29</v>
      </c>
      <c r="C41" s="4"/>
      <c r="D41" s="4"/>
      <c r="E41" s="4"/>
      <c r="F41" s="16"/>
      <c r="G41" s="4"/>
    </row>
    <row r="42" spans="1:10" x14ac:dyDescent="0.25">
      <c r="A42" t="s">
        <v>30</v>
      </c>
      <c r="C42" s="4"/>
      <c r="D42" s="4"/>
      <c r="E42" s="4"/>
      <c r="F42" s="16"/>
      <c r="G42" s="4"/>
    </row>
    <row r="43" spans="1:10" x14ac:dyDescent="0.25">
      <c r="A43" t="s">
        <v>34</v>
      </c>
      <c r="C43" s="4"/>
      <c r="D43" s="4"/>
      <c r="E43" s="4"/>
      <c r="F43" s="16"/>
      <c r="G43" s="4"/>
    </row>
    <row r="44" spans="1:10" ht="7.5" customHeight="1" x14ac:dyDescent="0.25">
      <c r="C44" s="4"/>
      <c r="D44" s="4"/>
      <c r="E44" s="4"/>
      <c r="F44" s="16"/>
      <c r="G44" s="4"/>
    </row>
    <row r="45" spans="1:10" x14ac:dyDescent="0.25">
      <c r="A45" s="12" t="s">
        <v>91</v>
      </c>
      <c r="B45" s="11">
        <v>250</v>
      </c>
      <c r="C45" s="4" t="s">
        <v>92</v>
      </c>
      <c r="D45" s="4"/>
      <c r="E45" s="4"/>
      <c r="F45" s="16"/>
      <c r="G45" s="4"/>
    </row>
    <row r="46" spans="1:10" ht="7.5" customHeight="1" x14ac:dyDescent="0.25">
      <c r="A46" s="4"/>
      <c r="B46" s="4"/>
      <c r="C46" s="4"/>
      <c r="D46" s="4"/>
      <c r="E46" s="4"/>
      <c r="F46" s="16"/>
      <c r="G46" s="4"/>
    </row>
    <row r="47" spans="1:10" x14ac:dyDescent="0.25">
      <c r="A47" s="12" t="s">
        <v>27</v>
      </c>
      <c r="B47" s="11">
        <v>75</v>
      </c>
      <c r="C47" s="4" t="s">
        <v>92</v>
      </c>
      <c r="D47" s="4"/>
      <c r="E47" s="4"/>
      <c r="F47" s="16"/>
      <c r="G47" s="4"/>
    </row>
    <row r="48" spans="1:10" ht="7.5" customHeight="1" x14ac:dyDescent="0.25">
      <c r="A48" s="4"/>
      <c r="B48" s="4"/>
      <c r="C48" s="4"/>
      <c r="D48" s="4"/>
      <c r="E48" s="4"/>
      <c r="F48" s="16"/>
      <c r="G48" s="4"/>
    </row>
    <row r="49" spans="1:7" x14ac:dyDescent="0.25">
      <c r="A49" s="12" t="s">
        <v>28</v>
      </c>
      <c r="B49" s="11">
        <v>75</v>
      </c>
      <c r="C49" s="4" t="s">
        <v>92</v>
      </c>
      <c r="D49" s="4"/>
      <c r="E49" s="4"/>
      <c r="F49" s="16"/>
      <c r="G49" s="4"/>
    </row>
    <row r="50" spans="1:7" ht="7.5" customHeight="1" x14ac:dyDescent="0.25">
      <c r="A50" s="20"/>
      <c r="B50" s="4"/>
      <c r="C50" s="4"/>
      <c r="D50" s="4"/>
      <c r="E50" s="4"/>
      <c r="F50" s="16"/>
      <c r="G50" s="4"/>
    </row>
    <row r="51" spans="1:7" x14ac:dyDescent="0.25">
      <c r="A51" s="19" t="s">
        <v>90</v>
      </c>
      <c r="B51" s="4"/>
      <c r="C51" s="4"/>
      <c r="D51" s="4"/>
      <c r="E51" s="4"/>
      <c r="F51" s="16"/>
      <c r="G51" s="4"/>
    </row>
  </sheetData>
  <mergeCells count="6">
    <mergeCell ref="G22:G27"/>
    <mergeCell ref="A1:G1"/>
    <mergeCell ref="A2:G2"/>
    <mergeCell ref="G6:G11"/>
    <mergeCell ref="G13:G16"/>
    <mergeCell ref="G18:G2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2017-18 Working Copy</vt:lpstr>
      <vt:lpstr>2015-16 Tuition by qtr</vt:lpstr>
      <vt:lpstr>2015-16</vt:lpstr>
      <vt:lpstr>2015-16 without costs</vt:lpstr>
      <vt:lpstr>2015-16 Proposed hrs</vt:lpstr>
      <vt:lpstr>'2015-16'!Print_Area</vt:lpstr>
      <vt:lpstr>'2017-18 Working Copy'!Print_Area</vt:lpstr>
    </vt:vector>
  </TitlesOfParts>
  <Company>Tri-Rivers Career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tdavis</dc:creator>
  <cp:lastModifiedBy>Richard George</cp:lastModifiedBy>
  <cp:lastPrinted>2017-10-16T12:49:51Z</cp:lastPrinted>
  <dcterms:created xsi:type="dcterms:W3CDTF">2011-07-26T14:27:01Z</dcterms:created>
  <dcterms:modified xsi:type="dcterms:W3CDTF">2017-10-16T12:52:39Z</dcterms:modified>
</cp:coreProperties>
</file>